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Khrystyna.Orobets\Desktop\Dektop docs\"/>
    </mc:Choice>
  </mc:AlternateContent>
  <xr:revisionPtr revIDLastSave="0" documentId="8_{FAC5E5BC-DA1E-4B41-AC0E-AD71346F0292}" xr6:coauthVersionLast="46" xr6:coauthVersionMax="46" xr10:uidLastSave="{00000000-0000-0000-0000-000000000000}"/>
  <bookViews>
    <workbookView xWindow="-110" yWindow="-110" windowWidth="19420" windowHeight="10420" tabRatio="804" xr2:uid="{83D396FB-BC3B-4791-8A10-FBAA7B27CC10}"/>
  </bookViews>
  <sheets>
    <sheet name="Instructions" sheetId="19" r:id="rId1"/>
    <sheet name="Dashboard" sheetId="1" r:id="rId2"/>
    <sheet name="Summary Results" sheetId="5" r:id="rId3"/>
    <sheet name="Calculations-&gt;&gt;" sheetId="4" r:id="rId4"/>
    <sheet name="Bus Replacement" sheetId="6" r:id="rId5"/>
    <sheet name="Bus Drivers-Monitors" sheetId="7" r:id="rId6"/>
    <sheet name="Administration" sheetId="10" r:id="rId7"/>
    <sheet name="Fuel" sheetId="8" r:id="rId8"/>
    <sheet name="Maintenance" sheetId="13" r:id="rId9"/>
    <sheet name="Other" sheetId="12" r:id="rId10"/>
    <sheet name="Inputs-&gt;&gt;" sheetId="9" r:id="rId11"/>
    <sheet name="First Nations" sheetId="2" r:id="rId12"/>
    <sheet name="Fuel Cost Index" sheetId="15" r:id="rId13"/>
    <sheet name="Wage Data" sheetId="16" r:id="rId14"/>
    <sheet name="Other Cost Data" sheetId="18" r:id="rId15"/>
    <sheet name="FN Remoteness" sheetId="3" r:id="rId16"/>
  </sheets>
  <definedNames>
    <definedName name="_xlnm._FilterDatabase" localSheetId="15" hidden="1">'FN Remoteness'!$A$1:$H$579</definedName>
    <definedName name="Alberta">'First Nations'!$B$2:$B$47</definedName>
    <definedName name="Atlantic">'First Nations'!$G$2:$G$35</definedName>
    <definedName name="BC">'First Nations'!$A$2:$A$199</definedName>
    <definedName name="Manitoba">'First Nations'!$D$2:$D$64</definedName>
    <definedName name="Ontario">'First Nations'!$E$2:$E$128</definedName>
    <definedName name="Quebec">'First Nations'!$F$2:$F$41</definedName>
    <definedName name="Saskatchewan">'First Nations'!$C$2:$C$71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8" l="1"/>
  <c r="B5" i="8"/>
  <c r="B4" i="8"/>
  <c r="H4" i="18"/>
  <c r="H5" i="18"/>
  <c r="H6" i="18"/>
  <c r="H7" i="18"/>
  <c r="H8" i="18"/>
  <c r="H13" i="18"/>
  <c r="H3" i="18"/>
  <c r="H4" i="16"/>
  <c r="H5" i="16"/>
  <c r="H6" i="16"/>
  <c r="H7" i="16"/>
  <c r="H8" i="16"/>
  <c r="H9" i="16"/>
  <c r="H10" i="16"/>
  <c r="H11" i="16"/>
  <c r="H12" i="16"/>
  <c r="H13" i="16"/>
  <c r="H3" i="16"/>
  <c r="F4" i="15"/>
  <c r="F5" i="15"/>
  <c r="F6" i="15"/>
  <c r="F7" i="15"/>
  <c r="F8" i="15"/>
  <c r="F9" i="15"/>
  <c r="F10" i="15"/>
  <c r="F11" i="15"/>
  <c r="F12" i="15"/>
  <c r="F13" i="15"/>
  <c r="F3" i="15"/>
  <c r="J16" i="15"/>
  <c r="D18" i="1"/>
  <c r="D22" i="1"/>
  <c r="D21" i="1"/>
  <c r="D20" i="1"/>
  <c r="D19" i="1"/>
  <c r="D11" i="1"/>
  <c r="D12" i="1"/>
  <c r="D10" i="1"/>
  <c r="B4" i="6"/>
  <c r="D8" i="18" l="1"/>
  <c r="B6" i="1"/>
  <c r="G13" i="18" l="1"/>
  <c r="B16" i="6"/>
  <c r="B13" i="6"/>
  <c r="F13" i="18"/>
  <c r="B4" i="10"/>
  <c r="B3" i="10"/>
  <c r="B3" i="6"/>
  <c r="B6" i="6" s="1"/>
  <c r="I9" i="15" l="1"/>
  <c r="H8" i="15"/>
  <c r="G9" i="15"/>
  <c r="G3" i="15"/>
  <c r="J3" i="15" s="1"/>
  <c r="G5" i="15"/>
  <c r="J5" i="15" s="1"/>
  <c r="E3" i="7"/>
  <c r="E4" i="7" s="1"/>
  <c r="B19" i="5"/>
  <c r="G13" i="16"/>
  <c r="E7" i="7"/>
  <c r="C14" i="1"/>
  <c r="B18" i="5"/>
  <c r="D9" i="12" l="1"/>
  <c r="F3" i="18"/>
  <c r="F8" i="18"/>
  <c r="D13" i="18"/>
  <c r="D12" i="18"/>
  <c r="D9" i="18"/>
  <c r="D7" i="18"/>
  <c r="D5" i="18"/>
  <c r="D4" i="18" s="1"/>
  <c r="D3" i="18"/>
  <c r="D6" i="18" s="1"/>
  <c r="B2" i="12" l="1"/>
  <c r="B12" i="12"/>
  <c r="E9" i="12" s="1"/>
  <c r="B4" i="13"/>
  <c r="E3" i="16"/>
  <c r="E4" i="16"/>
  <c r="B5" i="16"/>
  <c r="D5" i="16"/>
  <c r="E5" i="16"/>
  <c r="E6" i="16"/>
  <c r="E7" i="16"/>
  <c r="E8" i="16"/>
  <c r="E9" i="16"/>
  <c r="E13" i="16" s="1"/>
  <c r="E10" i="16"/>
  <c r="E11" i="16"/>
  <c r="E12" i="16"/>
  <c r="A3" i="7"/>
  <c r="C13" i="15"/>
  <c r="H13" i="15" s="1"/>
  <c r="K13" i="15" s="1"/>
  <c r="B13" i="15"/>
  <c r="G13" i="15" s="1"/>
  <c r="J13" i="15" s="1"/>
  <c r="D5" i="8"/>
  <c r="D6" i="8"/>
  <c r="D4" i="8"/>
  <c r="B7" i="8"/>
  <c r="B2" i="8"/>
  <c r="H3" i="15"/>
  <c r="K3" i="15" s="1"/>
  <c r="I3" i="15"/>
  <c r="L3" i="15" s="1"/>
  <c r="G4" i="15"/>
  <c r="J4" i="15" s="1"/>
  <c r="H4" i="15"/>
  <c r="K4" i="15" s="1"/>
  <c r="I4" i="15"/>
  <c r="L4" i="15" s="1"/>
  <c r="M4" i="15" s="1"/>
  <c r="H5" i="15"/>
  <c r="K5" i="15" s="1"/>
  <c r="I5" i="15"/>
  <c r="L5" i="15" s="1"/>
  <c r="M5" i="15" s="1"/>
  <c r="G6" i="15"/>
  <c r="J6" i="15" s="1"/>
  <c r="H6" i="15"/>
  <c r="K6" i="15" s="1"/>
  <c r="I6" i="15"/>
  <c r="L6" i="15"/>
  <c r="G7" i="15"/>
  <c r="J7" i="15" s="1"/>
  <c r="H7" i="15"/>
  <c r="K7" i="15" s="1"/>
  <c r="I7" i="15"/>
  <c r="L7" i="15"/>
  <c r="G8" i="15"/>
  <c r="J8" i="15" s="1"/>
  <c r="K8" i="15"/>
  <c r="I8" i="15"/>
  <c r="L8" i="15" s="1"/>
  <c r="H9" i="15"/>
  <c r="K9" i="15" s="1"/>
  <c r="L9" i="15"/>
  <c r="M9" i="15" s="1"/>
  <c r="J9" i="15"/>
  <c r="D10" i="15"/>
  <c r="D13" i="15" s="1"/>
  <c r="I13" i="15" s="1"/>
  <c r="L13" i="15" s="1"/>
  <c r="M13" i="15" s="1"/>
  <c r="G10" i="15"/>
  <c r="J10" i="15" s="1"/>
  <c r="H10" i="15"/>
  <c r="K10" i="15" s="1"/>
  <c r="D11" i="15"/>
  <c r="I11" i="15" s="1"/>
  <c r="L11" i="15" s="1"/>
  <c r="G11" i="15"/>
  <c r="J11" i="15" s="1"/>
  <c r="H11" i="15"/>
  <c r="K11" i="15"/>
  <c r="D12" i="15"/>
  <c r="I12" i="15" s="1"/>
  <c r="L12" i="15" s="1"/>
  <c r="G12" i="15"/>
  <c r="J12" i="15" s="1"/>
  <c r="H12" i="15"/>
  <c r="K12" i="15" s="1"/>
  <c r="M3" i="15" l="1"/>
  <c r="M11" i="15"/>
  <c r="M6" i="15"/>
  <c r="M7" i="15"/>
  <c r="M12" i="15"/>
  <c r="M8" i="15"/>
  <c r="I10" i="15"/>
  <c r="L10" i="15" s="1"/>
  <c r="M10" i="15" s="1"/>
  <c r="F3" i="7"/>
  <c r="F4" i="7" s="1"/>
  <c r="F7" i="7"/>
  <c r="B6" i="12"/>
  <c r="D6" i="12" s="1"/>
  <c r="B8" i="12"/>
  <c r="D8" i="12" s="1"/>
  <c r="B5" i="12"/>
  <c r="D5" i="12" s="1"/>
  <c r="B7" i="12"/>
  <c r="D7" i="12" s="1"/>
  <c r="C3" i="7" l="1"/>
  <c r="C7" i="7" s="1"/>
  <c r="F13" i="6"/>
  <c r="G13" i="6" s="1"/>
  <c r="C15" i="6"/>
  <c r="F16" i="6"/>
  <c r="G16" i="6" s="1"/>
  <c r="C4" i="7" l="1"/>
  <c r="B13" i="12" s="1"/>
  <c r="F3" i="6"/>
  <c r="G7" i="7"/>
  <c r="B7" i="1"/>
  <c r="B5" i="1"/>
  <c r="B15" i="6" l="1"/>
  <c r="B11" i="6"/>
  <c r="B14" i="6"/>
  <c r="B12" i="6"/>
  <c r="B7" i="6"/>
  <c r="F4" i="6"/>
  <c r="G4" i="6" s="1"/>
  <c r="G3" i="6"/>
  <c r="E5" i="12"/>
  <c r="E8" i="12"/>
  <c r="E7" i="12"/>
  <c r="J7" i="7"/>
  <c r="I7" i="7"/>
  <c r="C3" i="13"/>
  <c r="C5" i="8"/>
  <c r="E5" i="8" s="1"/>
  <c r="C6" i="8"/>
  <c r="E6" i="8" s="1"/>
  <c r="C4" i="8"/>
  <c r="E4" i="8" s="1"/>
  <c r="D4" i="10"/>
  <c r="D3" i="10"/>
  <c r="G4" i="7"/>
  <c r="G3" i="7"/>
  <c r="D3" i="13" l="1"/>
  <c r="B6" i="5" s="1"/>
  <c r="J3" i="7"/>
  <c r="I3" i="7"/>
  <c r="K7" i="7"/>
  <c r="B4" i="5" s="1"/>
  <c r="B11" i="5"/>
  <c r="J4" i="7"/>
  <c r="I4" i="7"/>
  <c r="B8" i="6"/>
  <c r="B17" i="5" s="1"/>
  <c r="E8" i="8"/>
  <c r="B7" i="5" s="1"/>
  <c r="D7" i="5" s="1"/>
  <c r="B10" i="5"/>
  <c r="G3" i="10"/>
  <c r="F3" i="10"/>
  <c r="F4" i="10"/>
  <c r="G4" i="10"/>
  <c r="C4" i="5" l="1"/>
  <c r="C6" i="5"/>
  <c r="D6" i="5"/>
  <c r="E6" i="5"/>
  <c r="K4" i="7"/>
  <c r="K3" i="7"/>
  <c r="F15" i="6"/>
  <c r="G15" i="6" s="1"/>
  <c r="F14" i="6"/>
  <c r="G14" i="6" s="1"/>
  <c r="F12" i="6"/>
  <c r="G12" i="6" s="1"/>
  <c r="F11" i="6"/>
  <c r="B11" i="12"/>
  <c r="E6" i="12" s="1"/>
  <c r="D4" i="5"/>
  <c r="E4" i="5"/>
  <c r="D11" i="5"/>
  <c r="E11" i="5"/>
  <c r="H3" i="10"/>
  <c r="H4" i="10"/>
  <c r="E7" i="5"/>
  <c r="D10" i="5"/>
  <c r="E10" i="5"/>
  <c r="C11" i="5" l="1"/>
  <c r="K5" i="7"/>
  <c r="K8" i="7" s="1"/>
  <c r="G11" i="6"/>
  <c r="F18" i="6"/>
  <c r="E11" i="12"/>
  <c r="C10" i="5"/>
  <c r="C7" i="5"/>
  <c r="H6" i="10"/>
  <c r="B8" i="5" s="1"/>
  <c r="C8" i="5" s="1"/>
  <c r="B3" i="5" l="1"/>
  <c r="C3" i="5" s="1"/>
  <c r="G18" i="6"/>
  <c r="B5" i="5" s="1"/>
  <c r="B9" i="5"/>
  <c r="E9" i="5" s="1"/>
  <c r="D8" i="5"/>
  <c r="E8" i="5"/>
  <c r="D3" i="5" l="1"/>
  <c r="C5" i="5"/>
  <c r="D5" i="5"/>
  <c r="E5" i="5"/>
  <c r="D9" i="5"/>
  <c r="C9" i="5"/>
  <c r="E3" i="5"/>
  <c r="B13" i="5"/>
  <c r="E13" i="5" l="1"/>
  <c r="D13" i="5"/>
  <c r="C1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 Gailits</author>
  </authors>
  <commentList>
    <comment ref="G2" authorId="0" shapeId="0" xr:uid="{24601BF1-E842-4722-BFB3-A6034E694E2D}">
      <text>
        <r>
          <rPr>
            <b/>
            <sz val="9"/>
            <color indexed="81"/>
            <rFont val="Tahoma"/>
            <family val="2"/>
          </rPr>
          <t>Andre Gailits:</t>
        </r>
        <r>
          <rPr>
            <sz val="9"/>
            <color indexed="81"/>
            <rFont val="Tahoma"/>
            <family val="2"/>
          </rPr>
          <t xml:space="preserve">
Amortized over the useful life of the bus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 Gailits</author>
  </authors>
  <commentList>
    <comment ref="B2" authorId="0" shapeId="0" xr:uid="{6DF2BEB3-BB36-4CEC-891B-040FDFC7F02C}">
      <text>
        <r>
          <rPr>
            <b/>
            <sz val="9"/>
            <color indexed="81"/>
            <rFont val="Tahoma"/>
            <charset val="1"/>
          </rPr>
          <t>Andre Gailits:</t>
        </r>
        <r>
          <rPr>
            <sz val="9"/>
            <color indexed="81"/>
            <rFont val="Tahoma"/>
            <charset val="1"/>
          </rPr>
          <t xml:space="preserve">
Statistics Canada</t>
        </r>
      </text>
    </comment>
    <comment ref="C2" authorId="0" shapeId="0" xr:uid="{23210D2A-F159-4C2E-AD16-E08A46C6C774}">
      <text>
        <r>
          <rPr>
            <b/>
            <sz val="9"/>
            <color indexed="81"/>
            <rFont val="Tahoma"/>
            <charset val="1"/>
          </rPr>
          <t>Andre Gailits:</t>
        </r>
        <r>
          <rPr>
            <sz val="9"/>
            <color indexed="81"/>
            <rFont val="Tahoma"/>
            <charset val="1"/>
          </rPr>
          <t xml:space="preserve">
Statistics Canada</t>
        </r>
      </text>
    </comment>
    <comment ref="D2" authorId="0" shapeId="0" xr:uid="{78420F2D-9908-4FB7-BD14-DFBFE4170066}">
      <text>
        <r>
          <rPr>
            <b/>
            <sz val="9"/>
            <color indexed="81"/>
            <rFont val="Tahoma"/>
            <charset val="1"/>
          </rPr>
          <t>Andre Gailits:</t>
        </r>
        <r>
          <rPr>
            <sz val="9"/>
            <color indexed="81"/>
            <rFont val="Tahoma"/>
            <charset val="1"/>
          </rPr>
          <t xml:space="preserve">
https://www2.nrcan.gc.ca/eneene/sources/pripri/prices_bycity_e.cfm?productID=6&amp;locationID=8&amp;locationID=43&amp;locationID=39&amp;locationID=18&amp;locationID=29&amp;locationID=33&amp;locationID=13&amp;locationID=44&amp;locationID=2&amp;locationID=15&amp;frequency=W&amp;priceYear=2021&amp;Redisplay=</t>
        </r>
      </text>
    </comment>
    <comment ref="A13" authorId="0" shapeId="0" xr:uid="{82CA97F2-488A-438F-BDF2-BDC7AA1376BE}">
      <text>
        <r>
          <rPr>
            <b/>
            <sz val="9"/>
            <color indexed="81"/>
            <rFont val="Tahoma"/>
            <family val="2"/>
          </rPr>
          <t>Andre Gailits:</t>
        </r>
        <r>
          <rPr>
            <sz val="9"/>
            <color indexed="81"/>
            <rFont val="Tahoma"/>
            <family val="2"/>
          </rPr>
          <t xml:space="preserve">
Average of Atlantic provinces - no propane data for NS, PEI, NL</t>
        </r>
      </text>
    </comment>
  </commentList>
</comments>
</file>

<file path=xl/sharedStrings.xml><?xml version="1.0" encoding="utf-8"?>
<sst xmlns="http://schemas.openxmlformats.org/spreadsheetml/2006/main" count="2625" uniqueCount="797">
  <si>
    <t>First Nations - Student Transportation Cost Model</t>
  </si>
  <si>
    <t>Assembly of First Nations</t>
  </si>
  <si>
    <t>Fixed parameter, do not modify</t>
  </si>
  <si>
    <t>Calculated field, do not modify</t>
  </si>
  <si>
    <t>Enter relevant parameters.</t>
  </si>
  <si>
    <t>Estimate</t>
  </si>
  <si>
    <t>Province (please select -&gt;)</t>
  </si>
  <si>
    <t>Alberta</t>
  </si>
  <si>
    <t>First Nation (please select -&gt;)</t>
  </si>
  <si>
    <t>Woodland Cree First Nation</t>
  </si>
  <si>
    <t>Remoteness Factor</t>
  </si>
  <si>
    <t>Cost Adjustment Factor</t>
  </si>
  <si>
    <t>Fly-in Community</t>
  </si>
  <si>
    <t>Transportation Information:</t>
  </si>
  <si>
    <t>Notes</t>
  </si>
  <si>
    <t>Number of Bus Routes Serviced by Type C (70-75 seat) School Buses</t>
  </si>
  <si>
    <t>Number of Bus Routes Serviced by Type A or B School Buses</t>
  </si>
  <si>
    <t>Number of Bus Routes Serviced by Special Needs School Buses</t>
  </si>
  <si>
    <t>Fuel Type; please input the approximate percentage of the fleet of each type (%):</t>
  </si>
  <si>
    <t>Diesel</t>
  </si>
  <si>
    <t>Gasoline</t>
  </si>
  <si>
    <t>Propane</t>
  </si>
  <si>
    <t>Other Student Transportation Information:</t>
  </si>
  <si>
    <t>Number of Kilometres of Bus Routes, if available
(one-way total distance travelled across all routes)</t>
  </si>
  <si>
    <t>Number of School Days per Year</t>
  </si>
  <si>
    <t>Total Number of Transported Students, excluding those with Special Needs (please input -&gt;)</t>
  </si>
  <si>
    <t>Total Number of Transported Students with Special Needs (please input -&gt;)</t>
  </si>
  <si>
    <t>Number of Kilometres of Extra Curricular Travel - Annual</t>
  </si>
  <si>
    <t>Cost Category</t>
  </si>
  <si>
    <t>Annual Amount ($)</t>
  </si>
  <si>
    <t>Cost / Bus</t>
  </si>
  <si>
    <t>Cost / Km</t>
  </si>
  <si>
    <t>Cost / transported student</t>
  </si>
  <si>
    <t>Bus Driver Wages</t>
  </si>
  <si>
    <t>Bus Monitor Wages</t>
  </si>
  <si>
    <t>Bus Replacement Costs</t>
  </si>
  <si>
    <t>Maintenance Costs</t>
  </si>
  <si>
    <t>Fuel</t>
  </si>
  <si>
    <t>Administration</t>
  </si>
  <si>
    <t>Licensing/Insurance</t>
  </si>
  <si>
    <t>Training</t>
  </si>
  <si>
    <t>Extra Curriculars</t>
  </si>
  <si>
    <t>TOTAL</t>
  </si>
  <si>
    <t>First Nation student transportation characteristics</t>
  </si>
  <si>
    <t>Number of buses</t>
  </si>
  <si>
    <t>Note: active and spare buses</t>
  </si>
  <si>
    <t>Number of transported students</t>
  </si>
  <si>
    <t>Number of kilometres of travel annually (ex. extra curric)</t>
  </si>
  <si>
    <r>
      <t xml:space="preserve">Bus Replacement - </t>
    </r>
    <r>
      <rPr>
        <sz val="11"/>
        <color theme="1"/>
        <rFont val="Calibri"/>
        <family val="2"/>
        <scheme val="minor"/>
      </rPr>
      <t>this tab calculates the annual costs of bus replacement.</t>
    </r>
  </si>
  <si>
    <r>
      <t xml:space="preserve">Bus Drivers-Monitors - </t>
    </r>
    <r>
      <rPr>
        <sz val="11"/>
        <color theme="1"/>
        <rFont val="Calibri"/>
        <family val="2"/>
        <scheme val="minor"/>
      </rPr>
      <t>this tab calculates the annual costs of bus driver and bus monitor wages.</t>
    </r>
  </si>
  <si>
    <r>
      <t xml:space="preserve">Administration - </t>
    </r>
    <r>
      <rPr>
        <sz val="11"/>
        <color theme="1"/>
        <rFont val="Calibri"/>
        <family val="2"/>
        <scheme val="minor"/>
      </rPr>
      <t>this tab calculates the annual cost of administrative staff salaries.</t>
    </r>
  </si>
  <si>
    <r>
      <t xml:space="preserve">Fuel - </t>
    </r>
    <r>
      <rPr>
        <sz val="11"/>
        <color theme="1"/>
        <rFont val="Calibri"/>
        <family val="2"/>
        <scheme val="minor"/>
      </rPr>
      <t>this tab calculates the annual cost of fuel.</t>
    </r>
  </si>
  <si>
    <r>
      <t xml:space="preserve">Maintenance - </t>
    </r>
    <r>
      <rPr>
        <sz val="11"/>
        <color theme="1"/>
        <rFont val="Calibri"/>
        <family val="2"/>
        <scheme val="minor"/>
      </rPr>
      <t>this tab calculates the annual cost of bus maintenance.</t>
    </r>
  </si>
  <si>
    <r>
      <rPr>
        <b/>
        <sz val="11"/>
        <color theme="1"/>
        <rFont val="Calibri"/>
        <family val="2"/>
        <scheme val="minor"/>
      </rPr>
      <t xml:space="preserve">Other - </t>
    </r>
    <r>
      <rPr>
        <sz val="11"/>
        <color theme="1"/>
        <rFont val="Calibri"/>
        <family val="2"/>
        <scheme val="minor"/>
      </rPr>
      <t>this tab calculates the annual cost of bus driver training, licensing, insurance and extra-curricular travel.</t>
    </r>
  </si>
  <si>
    <t>Buses</t>
  </si>
  <si>
    <t>Number</t>
  </si>
  <si>
    <t>Per Unit Costs</t>
  </si>
  <si>
    <t>Useful Life</t>
  </si>
  <si>
    <t>Total Cost</t>
  </si>
  <si>
    <t>Annual Cost</t>
  </si>
  <si>
    <t>Type A, B &amp; Special Needs</t>
  </si>
  <si>
    <t>Type C buses</t>
  </si>
  <si>
    <t>Spare buses:</t>
  </si>
  <si>
    <t>Type C</t>
  </si>
  <si>
    <t>spare buses 10% of active, rounded up - assumed they are retired active buses</t>
  </si>
  <si>
    <t>Modifications/Added Costs</t>
  </si>
  <si>
    <t>GPS</t>
  </si>
  <si>
    <t>Cameras</t>
  </si>
  <si>
    <t>Wheelchair Lifts</t>
  </si>
  <si>
    <t>Heaters</t>
  </si>
  <si>
    <t>Mounted Spare Tires</t>
  </si>
  <si>
    <t>Propane Fuel Buses - Extra</t>
  </si>
  <si>
    <t>Province</t>
  </si>
  <si>
    <t>Number of Staff (FTEs)</t>
  </si>
  <si>
    <t>Hours per Day</t>
  </si>
  <si>
    <t>Hours per School Year</t>
  </si>
  <si>
    <t>Hourly Wage - Base</t>
  </si>
  <si>
    <t>Hourly Wage - Remoteness Adjusted</t>
  </si>
  <si>
    <t>Benefits</t>
  </si>
  <si>
    <t>CPP</t>
  </si>
  <si>
    <t>EI</t>
  </si>
  <si>
    <t>Active Bus Drivers</t>
  </si>
  <si>
    <t>Spare/Casual Bus Drivers</t>
  </si>
  <si>
    <t>Notes:</t>
  </si>
  <si>
    <t>1 spare driver per 10 active drivers</t>
  </si>
  <si>
    <t>full-time</t>
  </si>
  <si>
    <t>spare drivers work 10% of active drivers</t>
  </si>
  <si>
    <t>spare drivers receive 10% less than active</t>
  </si>
  <si>
    <t>TOTAL - DRIVERS</t>
  </si>
  <si>
    <t>Bus Monitors</t>
  </si>
  <si>
    <t>Employer Contribution rate</t>
  </si>
  <si>
    <t>Exemption</t>
  </si>
  <si>
    <t>Maximum Earnings</t>
  </si>
  <si>
    <t>Maximum employer contribution</t>
  </si>
  <si>
    <t>https://www.canada.ca/en/revenue-agency/services/tax/businesses/topics/payroll/payroll-deductions-contributions/canada-pension-plan-cpp/cpp-contribution-rates-maximums-exemptions.html</t>
  </si>
  <si>
    <t>https://www.canada.ca/en/revenue-agency/services/tax/businesses/topics/payroll/payroll-deductions-contributions/employment-insurance-ei/ei-premium-rates-maximums.html#tb2</t>
  </si>
  <si>
    <t>Enter relevant parameters</t>
  </si>
  <si>
    <t>Role</t>
  </si>
  <si>
    <t>Number of Staff</t>
  </si>
  <si>
    <t>Annual Salary</t>
  </si>
  <si>
    <t>Benefits (%)</t>
  </si>
  <si>
    <t>Transportation Manager</t>
  </si>
  <si>
    <t>Administrative/Transportation Assistant</t>
  </si>
  <si>
    <t>Number of Transported Students</t>
  </si>
  <si>
    <t>Administrative Staff Ranges:</t>
  </si>
  <si>
    <t>Under 100</t>
  </si>
  <si>
    <t>100 to 300</t>
  </si>
  <si>
    <t>300 to 1,000</t>
  </si>
  <si>
    <t>1,000 to 1,500</t>
  </si>
  <si>
    <t>Over 1,500</t>
  </si>
  <si>
    <t>Base Costs:</t>
  </si>
  <si>
    <t>$/Km</t>
  </si>
  <si>
    <t>$/km - Remoteness</t>
  </si>
  <si>
    <t>% - fuel type</t>
  </si>
  <si>
    <t>Total Annual Costs</t>
  </si>
  <si>
    <t>Total Kilometres - Annual</t>
  </si>
  <si>
    <t>Base Cost - $/km</t>
  </si>
  <si>
    <t>Maintenance Cost - external service shops</t>
  </si>
  <si>
    <t>Cost</t>
  </si>
  <si>
    <t>Unit</t>
  </si>
  <si>
    <t>Cost - Remoteness</t>
  </si>
  <si>
    <t>Total Annual Cost</t>
  </si>
  <si>
    <t>$/driver</t>
  </si>
  <si>
    <t>20% of drivers are assumed to be new and require training</t>
  </si>
  <si>
    <t>Insurance</t>
  </si>
  <si>
    <t>$/bus</t>
  </si>
  <si>
    <t>Licensing</t>
  </si>
  <si>
    <t>20% of drivers are assumed to be new and require licensing</t>
  </si>
  <si>
    <t>License Renewal</t>
  </si>
  <si>
    <t>All drivers need renewals - cost divided over years between renewals</t>
  </si>
  <si>
    <t>Extra Curricular Travel</t>
  </si>
  <si>
    <t>$/km</t>
  </si>
  <si>
    <t>$1 per km of extra-curricular travel</t>
  </si>
  <si>
    <t>Number of Buses</t>
  </si>
  <si>
    <t>note: includes spare buses</t>
  </si>
  <si>
    <t>Kilometres of Extra Curricular Travel</t>
  </si>
  <si>
    <t>Number of Drivers (FTEs)</t>
  </si>
  <si>
    <t>note: includes spare drivers</t>
  </si>
  <si>
    <t>This set of tabs contain the background assumptions and cost inputs:</t>
  </si>
  <si>
    <r>
      <t xml:space="preserve">First Nations - </t>
    </r>
    <r>
      <rPr>
        <sz val="11"/>
        <color theme="1"/>
        <rFont val="Calibri"/>
        <family val="2"/>
        <scheme val="minor"/>
      </rPr>
      <t>this tab includes the list of First Nations in Canada, by province</t>
    </r>
  </si>
  <si>
    <r>
      <rPr>
        <b/>
        <sz val="11"/>
        <color theme="1"/>
        <rFont val="Calibri"/>
        <family val="2"/>
        <scheme val="minor"/>
      </rPr>
      <t xml:space="preserve">Fuel Cost Index - </t>
    </r>
    <r>
      <rPr>
        <sz val="11"/>
        <color theme="1"/>
        <rFont val="Calibri"/>
        <family val="2"/>
        <scheme val="minor"/>
      </rPr>
      <t>this tab includes the standard fuel prices in urban centres across Canada, as well as the assumed base fuel prices per kilometre for the model.</t>
    </r>
  </si>
  <si>
    <r>
      <t xml:space="preserve">Wage Data - </t>
    </r>
    <r>
      <rPr>
        <sz val="11"/>
        <color theme="1"/>
        <rFont val="Calibri"/>
        <family val="2"/>
        <scheme val="minor"/>
      </rPr>
      <t>this tab includes the base bus driver wages and minimum wages across Canada.</t>
    </r>
  </si>
  <si>
    <r>
      <t xml:space="preserve">Other Cost Data - </t>
    </r>
    <r>
      <rPr>
        <sz val="11"/>
        <color theme="1"/>
        <rFont val="Calibri"/>
        <family val="2"/>
        <scheme val="minor"/>
      </rPr>
      <t>this tab includes the cost assumptions for licensing, insurance and training.</t>
    </r>
  </si>
  <si>
    <r>
      <t xml:space="preserve">FN Remoteness - </t>
    </r>
    <r>
      <rPr>
        <sz val="11"/>
        <color theme="1"/>
        <rFont val="Calibri"/>
        <family val="2"/>
        <scheme val="minor"/>
      </rPr>
      <t>this tab includes the cost adjustment factors for remoteness, by First Nation</t>
    </r>
  </si>
  <si>
    <t>BC</t>
  </si>
  <si>
    <t>Saskatchewan</t>
  </si>
  <si>
    <t>Manitoba</t>
  </si>
  <si>
    <t>Ontario</t>
  </si>
  <si>
    <t>Quebec</t>
  </si>
  <si>
    <t>Atlantic</t>
  </si>
  <si>
    <t>?Akisq'nuk First Nation</t>
  </si>
  <si>
    <t>Alexander</t>
  </si>
  <si>
    <t>Ahtahkakoop</t>
  </si>
  <si>
    <t>Barren Lands</t>
  </si>
  <si>
    <t>Aamjiwnaang</t>
  </si>
  <si>
    <t>Abénakis de Wôlinak</t>
  </si>
  <si>
    <t>Abegweit</t>
  </si>
  <si>
    <t>?aqam/ St. Mary's</t>
  </si>
  <si>
    <t>Alexis Nakota Sioux Nation</t>
  </si>
  <si>
    <t>Beardy's and Okemasis</t>
  </si>
  <si>
    <t>Berens River</t>
  </si>
  <si>
    <t>Albany</t>
  </si>
  <si>
    <t>Algonquins of Barriere Lake</t>
  </si>
  <si>
    <t>Acadia</t>
  </si>
  <si>
    <t>Adams Lake</t>
  </si>
  <si>
    <t>Athabasca Chipewyan First Nation</t>
  </si>
  <si>
    <t>Big Island Lake Cree Nation</t>
  </si>
  <si>
    <t>Birdtail Sioux</t>
  </si>
  <si>
    <t>Alderville First Nation</t>
  </si>
  <si>
    <t>Atikamekw d'Opitciwan</t>
  </si>
  <si>
    <t>Annapolis Valley</t>
  </si>
  <si>
    <t>Ahousaht</t>
  </si>
  <si>
    <t>Beaver First Nation</t>
  </si>
  <si>
    <t>Big River</t>
  </si>
  <si>
    <t>Bloodvein</t>
  </si>
  <si>
    <t>Algonquins of Pikwakanagan</t>
  </si>
  <si>
    <t>Bande des Innus de Pessamit</t>
  </si>
  <si>
    <t>Bear River</t>
  </si>
  <si>
    <t>Aitchelitz</t>
  </si>
  <si>
    <t>Beaver Lake Cree Nation</t>
  </si>
  <si>
    <t>Birch Narrows First Nation</t>
  </si>
  <si>
    <t>Brokenhead Ojibway Nation</t>
  </si>
  <si>
    <t>Animakee Wa Zhing #37/Northwest Angle No.37</t>
  </si>
  <si>
    <t>Communauté anicinape de Kitcisakik</t>
  </si>
  <si>
    <t>Buctouche</t>
  </si>
  <si>
    <t>Alexis Creek</t>
  </si>
  <si>
    <t>Bigstone Cree Nation</t>
  </si>
  <si>
    <t>Black Lake</t>
  </si>
  <si>
    <t>Buffalo Point First Nation</t>
  </si>
  <si>
    <t>Animbiigoo Zaagi'igan Anishinaabek</t>
  </si>
  <si>
    <t>Conseil de la Première Nation Abitibiwinni</t>
  </si>
  <si>
    <t>Chapel Island First Nation / Potlotek First Nation</t>
  </si>
  <si>
    <t>Ashcroft</t>
  </si>
  <si>
    <t>Blood</t>
  </si>
  <si>
    <t>Buffalo River Dene Nation</t>
  </si>
  <si>
    <t>Bunibonibee Cree Nation</t>
  </si>
  <si>
    <t>Anishinabe of Wauzhushk Onigum</t>
  </si>
  <si>
    <t>Conseil des Atikamekw de Wemotaci</t>
  </si>
  <si>
    <t>Eel Ground</t>
  </si>
  <si>
    <t>Beecher Bay</t>
  </si>
  <si>
    <t>Chiniki</t>
  </si>
  <si>
    <t>Canoe Lake Cree First Nation</t>
  </si>
  <si>
    <t>Canupawakpa Dakota First Nation</t>
  </si>
  <si>
    <t>Anishnaabeg of Naongashiing</t>
  </si>
  <si>
    <t>Cree Nation of Chisasibi</t>
  </si>
  <si>
    <t>Eel River Bar First Nation</t>
  </si>
  <si>
    <t>Blueberry River First Nations</t>
  </si>
  <si>
    <t>Chipewyan Prairie First Nation</t>
  </si>
  <si>
    <t>Carry The Kettle</t>
  </si>
  <si>
    <t>Chemawawin Cree Nation</t>
  </si>
  <si>
    <t>Aroland</t>
  </si>
  <si>
    <t>Cree Nation of Mistissini</t>
  </si>
  <si>
    <t>Elsipogtog First Nation</t>
  </si>
  <si>
    <t>Bonaparte</t>
  </si>
  <si>
    <t>Cold Lake First Nations</t>
  </si>
  <si>
    <t>Clearwater River Dene</t>
  </si>
  <si>
    <t>Cross Lake First Nation</t>
  </si>
  <si>
    <t>Atikameksheng Anishnawbek</t>
  </si>
  <si>
    <t>Cree Nation of Nemaska</t>
  </si>
  <si>
    <t>Esgenoopetitj First Nation</t>
  </si>
  <si>
    <t>Boothroyd</t>
  </si>
  <si>
    <t>Dene Tha'</t>
  </si>
  <si>
    <t>Cote First Nation 366</t>
  </si>
  <si>
    <t>Dakota Plains</t>
  </si>
  <si>
    <t>Attawapiskat</t>
  </si>
  <si>
    <t>Cree Nation of Wemindji</t>
  </si>
  <si>
    <t>Eskasoni</t>
  </si>
  <si>
    <t>Boston Bar First Nation</t>
  </si>
  <si>
    <t>Driftpile First Nation</t>
  </si>
  <si>
    <t>Cowessess</t>
  </si>
  <si>
    <t>Dakota Tipi</t>
  </si>
  <si>
    <t>Aundeck-Omni-Kaning</t>
  </si>
  <si>
    <t>Eagle Village First Nation - Kipawa</t>
  </si>
  <si>
    <t>Fort Folly</t>
  </si>
  <si>
    <t>Bridge River</t>
  </si>
  <si>
    <t>Duncan's First Nation</t>
  </si>
  <si>
    <t>Cumberland House Cree Nation</t>
  </si>
  <si>
    <t>Dauphin River</t>
  </si>
  <si>
    <t>Batchewana First Nation</t>
  </si>
  <si>
    <t>Eastmain</t>
  </si>
  <si>
    <t>Glooscap First Nation</t>
  </si>
  <si>
    <t>Burns Lake</t>
  </si>
  <si>
    <t>Enoch Cree Nation #440</t>
  </si>
  <si>
    <t>Day Star</t>
  </si>
  <si>
    <t>Ebb and Flow</t>
  </si>
  <si>
    <t>Bearskin Lake</t>
  </si>
  <si>
    <t>Innu Takuaikan Uashat Mak Mani-Utenam</t>
  </si>
  <si>
    <t>Indian Island</t>
  </si>
  <si>
    <t>Campbell River</t>
  </si>
  <si>
    <t>Ermineskin Tribe</t>
  </si>
  <si>
    <t>English River First Nation</t>
  </si>
  <si>
    <t>Fisher River</t>
  </si>
  <si>
    <t>Beausoleil</t>
  </si>
  <si>
    <t>Innue Essipit</t>
  </si>
  <si>
    <t>Kingsclear</t>
  </si>
  <si>
    <t>Canim Lake</t>
  </si>
  <si>
    <t>Fort McKay First Nation</t>
  </si>
  <si>
    <t>Fishing Lake First Nation</t>
  </si>
  <si>
    <t>Fort Alexander</t>
  </si>
  <si>
    <t>Big Grassy</t>
  </si>
  <si>
    <t>Kahnawake</t>
  </si>
  <si>
    <t>Lennox Island</t>
  </si>
  <si>
    <t>Cape Mudge</t>
  </si>
  <si>
    <t>Fort McMurray #468 First Nation</t>
  </si>
  <si>
    <t>Flying Dust First Nation</t>
  </si>
  <si>
    <t>Fox Lake</t>
  </si>
  <si>
    <t>Biigtigong Nishnaabeg/Ojibways of the Pic River First Nation</t>
  </si>
  <si>
    <t>Kitigan Zibi Anishinabeg</t>
  </si>
  <si>
    <t>Madawaska Maliseet First Nation</t>
  </si>
  <si>
    <t>Cayoose Creek</t>
  </si>
  <si>
    <t>Frog Lake</t>
  </si>
  <si>
    <t>Fond du Lac</t>
  </si>
  <si>
    <t>Gamblers</t>
  </si>
  <si>
    <t>Biinjitiwaabik Zaaging Anishinaabek</t>
  </si>
  <si>
    <t>La Nation Innu Matimekush-Lac John</t>
  </si>
  <si>
    <t>Membertou</t>
  </si>
  <si>
    <t>Chawathil</t>
  </si>
  <si>
    <t>Heart Lake</t>
  </si>
  <si>
    <t>George Gordon First Nation</t>
  </si>
  <si>
    <t>Garden Hill First Nations</t>
  </si>
  <si>
    <t>Bingwi Neyaashi Anishinaabek</t>
  </si>
  <si>
    <t>La Nation Micmac de Gespeg</t>
  </si>
  <si>
    <t>Metepenagiag Mi'kmaq Nation</t>
  </si>
  <si>
    <t>Cheam</t>
  </si>
  <si>
    <t>Horse Lake First Nation</t>
  </si>
  <si>
    <t>Hatchet Lake</t>
  </si>
  <si>
    <t>God's Lake First Nation</t>
  </si>
  <si>
    <t>Brunswick House</t>
  </si>
  <si>
    <t>Les Atikamekw de Manawan</t>
  </si>
  <si>
    <t>Miawpukek</t>
  </si>
  <si>
    <t>Cheslatta Carrier Nation</t>
  </si>
  <si>
    <t>Kapawe'no First Nation</t>
  </si>
  <si>
    <t>James Smith</t>
  </si>
  <si>
    <t>Hollow Water</t>
  </si>
  <si>
    <t>Caldwell</t>
  </si>
  <si>
    <t>Les Innus de Ekuanitshit</t>
  </si>
  <si>
    <t>Millbrook</t>
  </si>
  <si>
    <t>Coldwater</t>
  </si>
  <si>
    <t>Kehewin Cree Nation</t>
  </si>
  <si>
    <t>Kahkewistahaw</t>
  </si>
  <si>
    <t>Keeseekoowenin</t>
  </si>
  <si>
    <t>Cat Lake</t>
  </si>
  <si>
    <t>Listuguj Mi'gmaq Government</t>
  </si>
  <si>
    <t>Mushuau Innu First Nation</t>
  </si>
  <si>
    <t>Cook's Ferry</t>
  </si>
  <si>
    <t>Little Red River Cree Nation</t>
  </si>
  <si>
    <t>Kawacatoose</t>
  </si>
  <si>
    <t>Kinonjeoshtegon First Nation</t>
  </si>
  <si>
    <t>Chapleau Cree First Nation</t>
  </si>
  <si>
    <t>Long Point First Nation</t>
  </si>
  <si>
    <t>Oromocto</t>
  </si>
  <si>
    <t>Cowichan</t>
  </si>
  <si>
    <t>Loon River Cree</t>
  </si>
  <si>
    <t>Keeseekoose</t>
  </si>
  <si>
    <t>Lake Manitoba</t>
  </si>
  <si>
    <t>Chapleau Ojibway</t>
  </si>
  <si>
    <t>Micmacs of Gesgapegiag</t>
  </si>
  <si>
    <t>Pabineau</t>
  </si>
  <si>
    <t>Da'naxda'xw First Nation</t>
  </si>
  <si>
    <t>Louis Bull</t>
  </si>
  <si>
    <t>Kinistin Saulteaux Nation</t>
  </si>
  <si>
    <t>Lake St. Martin</t>
  </si>
  <si>
    <t>Chippewas of Georgina Island</t>
  </si>
  <si>
    <t>Mohawks of Kanesatake</t>
  </si>
  <si>
    <t>Paq'tnkek First Nation</t>
  </si>
  <si>
    <t>Ditidaht</t>
  </si>
  <si>
    <t>Lubicon Lake</t>
  </si>
  <si>
    <t>Lac La Ronge</t>
  </si>
  <si>
    <t>Little Black River</t>
  </si>
  <si>
    <t>Chippewas of Kettle and Stony Point</t>
  </si>
  <si>
    <t>Montagnais de Natashquan</t>
  </si>
  <si>
    <t>Pictou Landing</t>
  </si>
  <si>
    <t>Doig River</t>
  </si>
  <si>
    <t>Mikisew Cree First Nation</t>
  </si>
  <si>
    <t>Little Black Bear</t>
  </si>
  <si>
    <t>Little Grand Rapids</t>
  </si>
  <si>
    <t>Chippewas of Nawash First Nation</t>
  </si>
  <si>
    <t>Montagnais de Pakua Shipi</t>
  </si>
  <si>
    <t>Qalipu Mi'kmaq First Nation</t>
  </si>
  <si>
    <t>Douglas</t>
  </si>
  <si>
    <t>Montana</t>
  </si>
  <si>
    <t>Little Pine</t>
  </si>
  <si>
    <t>Little Saskatchewan</t>
  </si>
  <si>
    <t>Chippewas of Rama First Nation</t>
  </si>
  <si>
    <t>Montagnais de Unamen Shipu</t>
  </si>
  <si>
    <t>Saint Mary's</t>
  </si>
  <si>
    <t>Dzawada'enuxw First Nation/Tsawataineuk</t>
  </si>
  <si>
    <t>O'Chiese</t>
  </si>
  <si>
    <t>Lucky Man</t>
  </si>
  <si>
    <t>Long Plain</t>
  </si>
  <si>
    <t>Chippewas of the Thames First Nation</t>
  </si>
  <si>
    <t>Montagnais du Lac St.-Jean</t>
  </si>
  <si>
    <t>Sheshatshiu Innu First Nation</t>
  </si>
  <si>
    <t>Ehattesaht</t>
  </si>
  <si>
    <t>Paul</t>
  </si>
  <si>
    <t>Makwa Sahgaiehcan First Nation</t>
  </si>
  <si>
    <t>Manto Sipi Cree Nation</t>
  </si>
  <si>
    <t>Constance Lake</t>
  </si>
  <si>
    <t>Naskapi Nation of Kawawachikamach</t>
  </si>
  <si>
    <t>Sipekne'katik/Shubenacadie</t>
  </si>
  <si>
    <t>Esdilagh First Nation</t>
  </si>
  <si>
    <t xml:space="preserve">Peerless Trout First Nation </t>
  </si>
  <si>
    <t>Ministikwan Lake Cree Nation/Island Lake First Nation</t>
  </si>
  <si>
    <t xml:space="preserve">Marcel Colomb First Nation </t>
  </si>
  <si>
    <t>Couchiching First Nation</t>
  </si>
  <si>
    <t>Nation Anishnabe du Lac Simon</t>
  </si>
  <si>
    <t>Tobique</t>
  </si>
  <si>
    <t>Esketemc</t>
  </si>
  <si>
    <t>Piikani Nation</t>
  </si>
  <si>
    <t>Mistawasis</t>
  </si>
  <si>
    <t>Mathias Colomb</t>
  </si>
  <si>
    <t>Curve Lake</t>
  </si>
  <si>
    <t>Nation Huronne Wendat</t>
  </si>
  <si>
    <t>Wagmatcook</t>
  </si>
  <si>
    <t>Esquimalt</t>
  </si>
  <si>
    <t>Saddle Lake</t>
  </si>
  <si>
    <t>Montreal Lake</t>
  </si>
  <si>
    <t>Misipawistik Cree Nation/Grand Rapids First Nation</t>
  </si>
  <si>
    <t>Deer Lake</t>
  </si>
  <si>
    <t>Odanak</t>
  </si>
  <si>
    <t>Waycobah First Nation</t>
  </si>
  <si>
    <t>Fort Nelson First Nation</t>
  </si>
  <si>
    <t>Samson</t>
  </si>
  <si>
    <t>Moosomin</t>
  </si>
  <si>
    <t>Mosakahiken Cree Nation</t>
  </si>
  <si>
    <t>Dokis</t>
  </si>
  <si>
    <t>Oujé-Bougoumou Cree Nation</t>
  </si>
  <si>
    <t>Woodstock</t>
  </si>
  <si>
    <t>Gitanmaax</t>
  </si>
  <si>
    <t>Sawridge</t>
  </si>
  <si>
    <t>Mosquito, Grizzly Bear's Head, Lean Man First Nati</t>
  </si>
  <si>
    <t>Nisichawayasihk Cree Nation</t>
  </si>
  <si>
    <t>Eabametoong First Nation</t>
  </si>
  <si>
    <t>Première nation de Whapmagoostui</t>
  </si>
  <si>
    <t>Gitanyow</t>
  </si>
  <si>
    <t>Siksika Nation</t>
  </si>
  <si>
    <t>Muscowpetung</t>
  </si>
  <si>
    <t>Northlands</t>
  </si>
  <si>
    <t>Eagle Lake</t>
  </si>
  <si>
    <t>Première Nation Malecite de Viger</t>
  </si>
  <si>
    <t>Gitga'at First Nation/ Hartley Bay</t>
  </si>
  <si>
    <t>Smith's Landing First Nation</t>
  </si>
  <si>
    <t>Muskeg Lake</t>
  </si>
  <si>
    <t>Norway House Cree Nation</t>
  </si>
  <si>
    <t>Flying Post</t>
  </si>
  <si>
    <t>The Crees of the Waskaganish First Nation</t>
  </si>
  <si>
    <t>Gitsegukla</t>
  </si>
  <si>
    <t>Stoney</t>
  </si>
  <si>
    <t>Muskoday First Nation</t>
  </si>
  <si>
    <t>O-Chi-Chak-Ko-Sipi First Nation</t>
  </si>
  <si>
    <t>Fort Severn</t>
  </si>
  <si>
    <t>Timiskaming First Nation</t>
  </si>
  <si>
    <t>Gitwangak</t>
  </si>
  <si>
    <t>Sturgeon Lake Cree Nation</t>
  </si>
  <si>
    <t>Muskowekwan</t>
  </si>
  <si>
    <t>Opaskwayak Cree Nation</t>
  </si>
  <si>
    <t>Fort William</t>
  </si>
  <si>
    <t>Waswanipi</t>
  </si>
  <si>
    <t>Gitxaala Nation</t>
  </si>
  <si>
    <t>Sucker Creek</t>
  </si>
  <si>
    <t>Nekaneet</t>
  </si>
  <si>
    <t>O-Pipon-Na-Piwin Cree Nation</t>
  </si>
  <si>
    <t>Garden River First Nation</t>
  </si>
  <si>
    <t>Wolf Lake</t>
  </si>
  <si>
    <t>Glen Vowell</t>
  </si>
  <si>
    <t>Sunchild First Nation</t>
  </si>
  <si>
    <t>Ocean Man</t>
  </si>
  <si>
    <t>Pauingassi First Nation</t>
  </si>
  <si>
    <t>Ginoogaming First Nation</t>
  </si>
  <si>
    <t>Gwa'Sala-Nakwaxda'xw</t>
  </si>
  <si>
    <t>Swan River First Nation</t>
  </si>
  <si>
    <t>Ochapowace</t>
  </si>
  <si>
    <t>Peguis</t>
  </si>
  <si>
    <t>Grassy Narrows First Nation</t>
  </si>
  <si>
    <t>Gwawaenuk Tribe</t>
  </si>
  <si>
    <t>Tallcree</t>
  </si>
  <si>
    <t>Okanese</t>
  </si>
  <si>
    <t>Pinaymootang First Nation</t>
  </si>
  <si>
    <t>Gull Bay</t>
  </si>
  <si>
    <t>Hagwilget Village</t>
  </si>
  <si>
    <t>Tsuu T'ina Nation</t>
  </si>
  <si>
    <t>One Arrow</t>
  </si>
  <si>
    <t>Pine Creek</t>
  </si>
  <si>
    <t>Henvey Inlet First Nation</t>
  </si>
  <si>
    <t>Haisla Nation</t>
  </si>
  <si>
    <t>Whitefish Lake</t>
  </si>
  <si>
    <t>Onion Lake</t>
  </si>
  <si>
    <t>Poplar River First Nation</t>
  </si>
  <si>
    <t>Hiawatha First Nation</t>
  </si>
  <si>
    <t>Halalt</t>
  </si>
  <si>
    <t>Pasqua First Nation #79</t>
  </si>
  <si>
    <t>Red Sucker Lake</t>
  </si>
  <si>
    <t>Iskatewizaagegan #39 Independent First Nation</t>
  </si>
  <si>
    <t>Halfway River First Nation</t>
  </si>
  <si>
    <t>Peepeekisis</t>
  </si>
  <si>
    <t>Rolling River</t>
  </si>
  <si>
    <t>Kasabonika Lake</t>
  </si>
  <si>
    <t>Heiltsuk</t>
  </si>
  <si>
    <t>Pelican Lake</t>
  </si>
  <si>
    <t>Roseau River Anishinabe First Nation Government</t>
  </si>
  <si>
    <t xml:space="preserve">Kashechewan </t>
  </si>
  <si>
    <t>Hesquiaht</t>
  </si>
  <si>
    <t>Peter Ballantyne Cree Nation</t>
  </si>
  <si>
    <t>Sandy Bay</t>
  </si>
  <si>
    <t>Kee-Way-Win</t>
  </si>
  <si>
    <t>High Bar</t>
  </si>
  <si>
    <t>Pheasant Rump Nakota</t>
  </si>
  <si>
    <t>Sapotaweyak Cree Nation</t>
  </si>
  <si>
    <t>Kingfisher</t>
  </si>
  <si>
    <t>Homalco</t>
  </si>
  <si>
    <t>Piapot</t>
  </si>
  <si>
    <t>Sayisi Dene First Nation</t>
  </si>
  <si>
    <t>Kitchenuhmaykoosib Inninuwug</t>
  </si>
  <si>
    <t>Hupacasath First Nation</t>
  </si>
  <si>
    <t>Poundmaker</t>
  </si>
  <si>
    <t>Shamattawa First Nation</t>
  </si>
  <si>
    <t>Lac Des Mille Lacs</t>
  </si>
  <si>
    <t>Huu-ay-aht First Nations</t>
  </si>
  <si>
    <t>Red Earth</t>
  </si>
  <si>
    <t>Sioux Valley Dakota Nation</t>
  </si>
  <si>
    <t>Lac La Croix</t>
  </si>
  <si>
    <t>Iskut</t>
  </si>
  <si>
    <t>Red Pheasant</t>
  </si>
  <si>
    <t>Skownan First Nation</t>
  </si>
  <si>
    <t>Lac Seul</t>
  </si>
  <si>
    <t>Ka:'yu:'k't'h'/Che:k:tles7et'h' First Nations</t>
  </si>
  <si>
    <t>Sakimay First Nations</t>
  </si>
  <si>
    <t>St. Theresa Point</t>
  </si>
  <si>
    <t>Long Lake No.58 First Nation</t>
  </si>
  <si>
    <t>Kanaka Bar</t>
  </si>
  <si>
    <t>Saulteaux</t>
  </si>
  <si>
    <t>Swan Lake</t>
  </si>
  <si>
    <t>Magnetawan</t>
  </si>
  <si>
    <t>Katzie</t>
  </si>
  <si>
    <t>Shoal Lake Cree Nation</t>
  </si>
  <si>
    <t>Tataskweyak Cree Nation</t>
  </si>
  <si>
    <t>Martin Falls</t>
  </si>
  <si>
    <t>Kispiox</t>
  </si>
  <si>
    <t>Standing Buffalo</t>
  </si>
  <si>
    <t>Tootinaowaziibeeng Treaty Reserve</t>
  </si>
  <si>
    <t>Matachewan</t>
  </si>
  <si>
    <t>Kitasoo</t>
  </si>
  <si>
    <t>Star Blanket</t>
  </si>
  <si>
    <t>War Lake First Nation</t>
  </si>
  <si>
    <t>Mattagami</t>
  </si>
  <si>
    <t>Kitselas</t>
  </si>
  <si>
    <t>Sturgeon Lake First Nation</t>
  </si>
  <si>
    <t>Wasagamack First Nation</t>
  </si>
  <si>
    <t>McDowell Lake</t>
  </si>
  <si>
    <t>Kitsumkalum</t>
  </si>
  <si>
    <t>Sweetgrass</t>
  </si>
  <si>
    <t>Waywayseecappo First Nation Treaty Four - 1874</t>
  </si>
  <si>
    <t>M'Chigeeng First Nation</t>
  </si>
  <si>
    <t>Klahoose First Nation</t>
  </si>
  <si>
    <t>The Key First Nation</t>
  </si>
  <si>
    <t>Wuskwi Sipihk First Nation</t>
  </si>
  <si>
    <t>Michipicoten</t>
  </si>
  <si>
    <t>K'ómoks First Nation</t>
  </si>
  <si>
    <t>Thunderchild First Nation</t>
  </si>
  <si>
    <t>York Factory First Nation</t>
  </si>
  <si>
    <t>Mishkeegogamang</t>
  </si>
  <si>
    <t>Kwadacha</t>
  </si>
  <si>
    <t>Wahpeton Dakota Nation</t>
  </si>
  <si>
    <t>Missanabie Cree</t>
  </si>
  <si>
    <t>Kwakiutl</t>
  </si>
  <si>
    <t>Waterhen Lake</t>
  </si>
  <si>
    <t>Mississauga</t>
  </si>
  <si>
    <t>Kwantlen First Nation</t>
  </si>
  <si>
    <t>White Bear</t>
  </si>
  <si>
    <t>Mississauga's of Scugog Island First Nation</t>
  </si>
  <si>
    <t>Kwaw-kwaw-Apilt</t>
  </si>
  <si>
    <t>Whitecap Dakota First Nation</t>
  </si>
  <si>
    <t>Mississaugas of the Credit</t>
  </si>
  <si>
    <t>Kwiakah</t>
  </si>
  <si>
    <t>Witchekan Lake</t>
  </si>
  <si>
    <t>Mitaanjigamiing/Stanjikoming First Nation</t>
  </si>
  <si>
    <t>Kwicksutaineuk-ah-kwaw-ah-mish</t>
  </si>
  <si>
    <t>Wood Mountain</t>
  </si>
  <si>
    <t>Mohawks of Akwesasne</t>
  </si>
  <si>
    <t>Kwikwetlem First Nation</t>
  </si>
  <si>
    <t>Yellow Quill</t>
  </si>
  <si>
    <t>Mohawks of the Bay of Quinte</t>
  </si>
  <si>
    <t>Lake Babine Nation</t>
  </si>
  <si>
    <t>Moose Cree First Nation</t>
  </si>
  <si>
    <t>Lake Cowichan First Nation</t>
  </si>
  <si>
    <t>Moose Deer Point</t>
  </si>
  <si>
    <t>Lax-kw'alaams</t>
  </si>
  <si>
    <t>Moravian of the Thames</t>
  </si>
  <si>
    <t>Leq' a: mel First Nation</t>
  </si>
  <si>
    <t>Munsee-Delaware Nation</t>
  </si>
  <si>
    <t>Lheidli T'enneh</t>
  </si>
  <si>
    <t>Muskrat Dam Lake</t>
  </si>
  <si>
    <t>Lhoosk'uz Dene Nation/ Kluskus</t>
  </si>
  <si>
    <t>Naicatchewenin</t>
  </si>
  <si>
    <t>Lhtako Dene Nation</t>
  </si>
  <si>
    <t>Naotkamegwanning</t>
  </si>
  <si>
    <t>Lil'wat Nation/ Mount Currie</t>
  </si>
  <si>
    <t>Neskantaga First Nation</t>
  </si>
  <si>
    <t>Little Shuswap Lake</t>
  </si>
  <si>
    <t>Nibinamik First Nation</t>
  </si>
  <si>
    <t>Lower Kootenay</t>
  </si>
  <si>
    <t>Nicickousemenecaning</t>
  </si>
  <si>
    <t>Lower Nicola</t>
  </si>
  <si>
    <t>Nipissing First Nation</t>
  </si>
  <si>
    <t>Lower Similkameen</t>
  </si>
  <si>
    <t>North Caribou Lake</t>
  </si>
  <si>
    <t>Lyackson</t>
  </si>
  <si>
    <t>North Spirit Lake</t>
  </si>
  <si>
    <t>Lytton</t>
  </si>
  <si>
    <t>Northwest Angle No.33</t>
  </si>
  <si>
    <t>Malahat First Nation</t>
  </si>
  <si>
    <t>Obashkaandagaang</t>
  </si>
  <si>
    <t>Mamalilikulla First Nation</t>
  </si>
  <si>
    <t>Ochiichagwe'babigo'ining First Nation</t>
  </si>
  <si>
    <t>Matsqui</t>
  </si>
  <si>
    <t>Ojibway Nation of Saugeen</t>
  </si>
  <si>
    <t>McLeod Lake</t>
  </si>
  <si>
    <t>Ojibways of Onigaming First Nation</t>
  </si>
  <si>
    <t>Metlakatla</t>
  </si>
  <si>
    <t>Oneida Nation of the Thames</t>
  </si>
  <si>
    <t>Moricetown / Witset First Nation</t>
  </si>
  <si>
    <t>Pays Plat</t>
  </si>
  <si>
    <t>Mowachaht/Muchalaht</t>
  </si>
  <si>
    <t>Pic Mobert</t>
  </si>
  <si>
    <t>Musqueam</t>
  </si>
  <si>
    <t>Pikangikum</t>
  </si>
  <si>
    <t>Nadleh Whuten</t>
  </si>
  <si>
    <t>Poplar Hill</t>
  </si>
  <si>
    <t>Nak'azdli</t>
  </si>
  <si>
    <t>Rainy River First Nations</t>
  </si>
  <si>
    <t>Namgis First Nation</t>
  </si>
  <si>
    <t>Red Rock</t>
  </si>
  <si>
    <t>Nanoose First Nation</t>
  </si>
  <si>
    <t>Sachigo Lake</t>
  </si>
  <si>
    <t>Nazko First Nation</t>
  </si>
  <si>
    <t>Sagamok Anishnawbek</t>
  </si>
  <si>
    <t>Nee-Tahi-Buhn</t>
  </si>
  <si>
    <t>Sandy Lake</t>
  </si>
  <si>
    <t>Neskonlith</t>
  </si>
  <si>
    <t>Saugeen</t>
  </si>
  <si>
    <t>New Westminster</t>
  </si>
  <si>
    <t>Seine River First Nation</t>
  </si>
  <si>
    <t>Nicomen</t>
  </si>
  <si>
    <t>Serpent River</t>
  </si>
  <si>
    <t>Nisga'a Village of Gingolx</t>
  </si>
  <si>
    <t>Shawanaga First Nation</t>
  </si>
  <si>
    <t>Nisga'a Village of Gitwinksihlkw</t>
  </si>
  <si>
    <t>Sheguiandah</t>
  </si>
  <si>
    <t>Nisga'a Village of Laxgalt'sap</t>
  </si>
  <si>
    <t>Sheshegwaning</t>
  </si>
  <si>
    <t>Nisga'a Village of New Aiyansh</t>
  </si>
  <si>
    <t>Shoal Lake No.40</t>
  </si>
  <si>
    <t>Nooaitch</t>
  </si>
  <si>
    <t>Six Nations of the Grand River</t>
  </si>
  <si>
    <t>N'Quatqua</t>
  </si>
  <si>
    <t>Slate Falls Nation</t>
  </si>
  <si>
    <t>Nuchatlaht</t>
  </si>
  <si>
    <t>Taykwa Tagamou Nation</t>
  </si>
  <si>
    <t>Nuxalk Nation</t>
  </si>
  <si>
    <t>Temagami First Nation</t>
  </si>
  <si>
    <t>Okanagan</t>
  </si>
  <si>
    <t>Thessalon</t>
  </si>
  <si>
    <t>Old Massett Village Council</t>
  </si>
  <si>
    <t>Wabaseemoong Independent Nations</t>
  </si>
  <si>
    <t>Oregon Jack Creek</t>
  </si>
  <si>
    <t>Wabauskang First Nation</t>
  </si>
  <si>
    <t>Osoyoos</t>
  </si>
  <si>
    <t>Wabigoon Lake Ojibway Nation</t>
  </si>
  <si>
    <t>Oweekeno/Wuikinuxv Nation</t>
  </si>
  <si>
    <t>Wahgoshig</t>
  </si>
  <si>
    <t>Pacheedaht First Nation</t>
  </si>
  <si>
    <t>Wahnapitae</t>
  </si>
  <si>
    <t>Pauquachin</t>
  </si>
  <si>
    <t>Wahta Mohawk</t>
  </si>
  <si>
    <t>Penelakut</t>
  </si>
  <si>
    <t>Walpole Island</t>
  </si>
  <si>
    <t>Penticton</t>
  </si>
  <si>
    <t>Wapekeka</t>
  </si>
  <si>
    <t>Peters</t>
  </si>
  <si>
    <t>Wasauksing First Nation</t>
  </si>
  <si>
    <t>Popkum</t>
  </si>
  <si>
    <t>Wawakapewin</t>
  </si>
  <si>
    <t>Prophet River First Nation</t>
  </si>
  <si>
    <t>Webequie</t>
  </si>
  <si>
    <t>Qualicum First Nation</t>
  </si>
  <si>
    <t>Weenusk</t>
  </si>
  <si>
    <t>Quatsino</t>
  </si>
  <si>
    <t>Whitefish River</t>
  </si>
  <si>
    <t>Saik'uz First Nation</t>
  </si>
  <si>
    <t>Whitesand</t>
  </si>
  <si>
    <t>Samahquam</t>
  </si>
  <si>
    <t>Wikwemikong</t>
  </si>
  <si>
    <t>Saulteau First Nations</t>
  </si>
  <si>
    <t>Wunnumin</t>
  </si>
  <si>
    <t>Scowlitz/Sq'éwlets</t>
  </si>
  <si>
    <t>Zhiibaahaasing First Nation</t>
  </si>
  <si>
    <t>Seabird Island</t>
  </si>
  <si>
    <t>Sechelt</t>
  </si>
  <si>
    <t>Semiahmoo</t>
  </si>
  <si>
    <t>Seton Lake/Tsal'alh</t>
  </si>
  <si>
    <t>Shackan</t>
  </si>
  <si>
    <t>Shuswap</t>
  </si>
  <si>
    <t>Shxwhá:y Village</t>
  </si>
  <si>
    <t>Shxw'ow'hamel First Nation</t>
  </si>
  <si>
    <t>Simpcw First Nation</t>
  </si>
  <si>
    <t>Siska</t>
  </si>
  <si>
    <t>Skatin Nations</t>
  </si>
  <si>
    <t>Skawahlook First Nation</t>
  </si>
  <si>
    <t>Skeetchestn</t>
  </si>
  <si>
    <t>Skidegate</t>
  </si>
  <si>
    <t>Skin Tyee</t>
  </si>
  <si>
    <t>Skowkale</t>
  </si>
  <si>
    <t>Skuppah</t>
  </si>
  <si>
    <t>Skwah</t>
  </si>
  <si>
    <t>Snuneymuxw First Nation</t>
  </si>
  <si>
    <t>Soda Creek</t>
  </si>
  <si>
    <t>Songhees First Nation</t>
  </si>
  <si>
    <t>Soowahlie</t>
  </si>
  <si>
    <t>Splatsin First Nation</t>
  </si>
  <si>
    <t>Spuzzum</t>
  </si>
  <si>
    <t>Squamish</t>
  </si>
  <si>
    <t>Squiala First Nation</t>
  </si>
  <si>
    <t>Stellat'en First Nation</t>
  </si>
  <si>
    <t>Sts'ailes</t>
  </si>
  <si>
    <t>Stswecem'c Xgat'tem First Nation</t>
  </si>
  <si>
    <t>Stz'uminus First Nation</t>
  </si>
  <si>
    <t>Sumas First Nation</t>
  </si>
  <si>
    <t>Tahltan</t>
  </si>
  <si>
    <t>Takla Lake First Nation</t>
  </si>
  <si>
    <t>T'it'q'et</t>
  </si>
  <si>
    <t>Tk'emlúps te Secwépemc/ Kamloops</t>
  </si>
  <si>
    <t xml:space="preserve">Tla'amin Nation/ Sliammon </t>
  </si>
  <si>
    <t>Tla-o-qui-aht First Nations</t>
  </si>
  <si>
    <t>Tlatlasikwala</t>
  </si>
  <si>
    <t>Tl'azt'en Nation</t>
  </si>
  <si>
    <t>Tl'etinqox-t'in Government Office</t>
  </si>
  <si>
    <t>Tlowitsis Tribe</t>
  </si>
  <si>
    <t>Tobacco Plains</t>
  </si>
  <si>
    <t>Toosey</t>
  </si>
  <si>
    <t>Toquaht</t>
  </si>
  <si>
    <t>Tsartlip</t>
  </si>
  <si>
    <t>Tsawout First Nation</t>
  </si>
  <si>
    <t>Tsawwassen First Nation</t>
  </si>
  <si>
    <t>Tsay Keh Dene</t>
  </si>
  <si>
    <t>Tseshaht</t>
  </si>
  <si>
    <t>Tseycum</t>
  </si>
  <si>
    <t>Ts'kw'aylaxw First Nation</t>
  </si>
  <si>
    <t>Tsleil-Waututh Nation</t>
  </si>
  <si>
    <t>T'Sou-ke First Nation</t>
  </si>
  <si>
    <t>Tzeachten</t>
  </si>
  <si>
    <t>Uchucklesaht</t>
  </si>
  <si>
    <t>Ucluelet First Nation</t>
  </si>
  <si>
    <t>Ulkatcho</t>
  </si>
  <si>
    <t>Union Bar</t>
  </si>
  <si>
    <t>Upper Nicola</t>
  </si>
  <si>
    <t>Upper Similkameen</t>
  </si>
  <si>
    <t>West Moberly First Nations</t>
  </si>
  <si>
    <t>Westbank First Nation</t>
  </si>
  <si>
    <t>Wet'suwet'en First Nation</t>
  </si>
  <si>
    <t>Whispering Pines/Clinton</t>
  </si>
  <si>
    <t>Williams Lake</t>
  </si>
  <si>
    <t>Xaxli'p</t>
  </si>
  <si>
    <t>Xeni Gwet'in First Nations Government</t>
  </si>
  <si>
    <t>Yakweakwioose</t>
  </si>
  <si>
    <t>Yale First Nation</t>
  </si>
  <si>
    <t>Yekooche</t>
  </si>
  <si>
    <t>Yunesit'in Government/ Stone</t>
  </si>
  <si>
    <t>Diesel ($/L)</t>
  </si>
  <si>
    <t>Gasoline ($/L)</t>
  </si>
  <si>
    <t>Propane ($/L)</t>
  </si>
  <si>
    <t>Diesel Index - AB diesel = 100</t>
  </si>
  <si>
    <t>Gas Index - AB diesel =100</t>
  </si>
  <si>
    <t>Propane Index - MB = 100</t>
  </si>
  <si>
    <t>Surrey, Richmond</t>
  </si>
  <si>
    <t>Edmonton</t>
  </si>
  <si>
    <t>Saskatoon</t>
  </si>
  <si>
    <t>Winnipeg</t>
  </si>
  <si>
    <t>Ottawa</t>
  </si>
  <si>
    <t>Quebec City</t>
  </si>
  <si>
    <t>New Brunswick</t>
  </si>
  <si>
    <t>St John</t>
  </si>
  <si>
    <t>Nova Scotia</t>
  </si>
  <si>
    <t>Halifax</t>
  </si>
  <si>
    <t>PEI</t>
  </si>
  <si>
    <t>Charlottetown</t>
  </si>
  <si>
    <t>Newfoundland</t>
  </si>
  <si>
    <t>St John's</t>
  </si>
  <si>
    <t>Alberta diesel</t>
  </si>
  <si>
    <t>Manitoba propane</t>
  </si>
  <si>
    <t>Base ($/km)</t>
  </si>
  <si>
    <t>Median Bus Driver Wage</t>
  </si>
  <si>
    <t>Urban</t>
  </si>
  <si>
    <t>Rural</t>
  </si>
  <si>
    <t>Remote</t>
  </si>
  <si>
    <t>Average</t>
  </si>
  <si>
    <t>Source</t>
  </si>
  <si>
    <t>Minimum Wage</t>
  </si>
  <si>
    <t>https://bcpsea.bc.ca/support-staff/collective-agreements/wage-schedules/</t>
  </si>
  <si>
    <t>https://open.alberta.ca/dataset/f20d5fbd-c98b-4948-a408-f19bd6cc51b0/resource/b4b33d12-9d3a-4564-96e2-6cb23aa3151f/download/lbr-collective-agreement-wage-tables-education-2021-06.pdf</t>
  </si>
  <si>
    <t>interview with Northern Lights SD</t>
  </si>
  <si>
    <t>https://www.mbschoolboards.ca/documents/nonTeachingCollectiveAgreements/Lord%20Selkirk%20Bus%20Drivers%202019%202022.pdf</t>
  </si>
  <si>
    <t>https://www.westottawa.net/wp-content/uploads/2019/07/WOTA-2018-2022-Contract-final-with-signatures.pdf</t>
  </si>
  <si>
    <t>https://www2.gnb.ca/content/dam/gnb/Departments/ohr-brh/pdf/ca/281-e.pdf | Collective Agreement | Treasury Board and NB Council of School District Unions | CUPE local 1253</t>
  </si>
  <si>
    <t>https://www.gov.pe.ca/jobspei/posting/education/external</t>
  </si>
  <si>
    <t xml:space="preserve">CUPE Collective Agreement | Newfoundland &amp; Labrador School Boards Association Representing the School Districts of: NL ENGLISH SCHOOL DISTRICT Includes Corner Brook + Mary's Harbour + St. John's Metro Region </t>
  </si>
  <si>
    <t>License Renewal - Total</t>
  </si>
  <si>
    <t>License Renewal - Annual</t>
  </si>
  <si>
    <t>every 5 years</t>
  </si>
  <si>
    <t>average of others</t>
  </si>
  <si>
    <t>every year</t>
  </si>
  <si>
    <t>every 4-8 years</t>
  </si>
  <si>
    <t>every 1-4 years</t>
  </si>
  <si>
    <t>highlighted used averages from other provinces</t>
  </si>
  <si>
    <t>Band Name</t>
  </si>
  <si>
    <t>Band Region</t>
  </si>
  <si>
    <t>Census Population 2016</t>
  </si>
  <si>
    <t>Affiliated CSDs</t>
  </si>
  <si>
    <t>Band Transportation Infrastructure</t>
  </si>
  <si>
    <t>Band Remoteness Index (weighted average)</t>
  </si>
  <si>
    <t>Fly-in</t>
  </si>
  <si>
    <t>Road connected</t>
  </si>
  <si>
    <t>Not road connected</t>
  </si>
  <si>
    <t>No population</t>
  </si>
  <si>
    <t>Both</t>
  </si>
  <si>
    <t>British Columbia</t>
  </si>
  <si>
    <t>?Esdilagh First Nation</t>
  </si>
  <si>
    <r>
      <t xml:space="preserve">The sum total of these should correspond with the total number of bus routes in the community. 
</t>
    </r>
    <r>
      <rPr>
        <i/>
        <sz val="10"/>
        <color theme="1"/>
        <rFont val="Calibri"/>
        <family val="2"/>
        <scheme val="minor"/>
      </rPr>
      <t>Note: routes that are currently done as double-runs should be entered once</t>
    </r>
  </si>
  <si>
    <t>INPUT PARAMETERS</t>
  </si>
  <si>
    <t>typically between 180 and 190</t>
  </si>
  <si>
    <t>The following set of tabs contains the calcuations by cost component:</t>
  </si>
  <si>
    <t>Estimate calculated by the model</t>
  </si>
  <si>
    <t>Automatically calculated field, do not modify</t>
  </si>
  <si>
    <t>Cells thoughout the model are colour coded as follows:</t>
  </si>
  <si>
    <t>Variable parameter, modify as appropriate</t>
  </si>
  <si>
    <t>The Model includes multiple tabs:</t>
  </si>
  <si>
    <t>This model generates estimates of the costs of providing student transportation for First Nations communities across Canada.  The model is intended to provide an accurate estimate of student transportation costs, specific to each province and First Nation.
These cost estimates are based on data collected from First Nations, provincial school jurisdictions, and bus dealers. Costs that depend on location are adjusted to account for the remoteness of each respective First Nation.</t>
  </si>
  <si>
    <r>
      <t xml:space="preserve">The </t>
    </r>
    <r>
      <rPr>
        <b/>
        <sz val="11"/>
        <color theme="1"/>
        <rFont val="Calibri"/>
        <family val="2"/>
        <scheme val="minor"/>
      </rPr>
      <t>Dashboard tab (</t>
    </r>
    <r>
      <rPr>
        <b/>
        <sz val="11"/>
        <color rgb="FFFF0000"/>
        <rFont val="Calibri"/>
        <family val="2"/>
        <scheme val="minor"/>
      </rPr>
      <t>colored red</t>
    </r>
    <r>
      <rPr>
        <b/>
        <sz val="11"/>
        <color theme="1"/>
        <rFont val="Calibri"/>
        <family val="2"/>
        <scheme val="minor"/>
      </rPr>
      <t>)</t>
    </r>
    <r>
      <rPr>
        <sz val="11"/>
        <color theme="1"/>
        <rFont val="Calibri"/>
        <family val="2"/>
        <scheme val="minor"/>
      </rPr>
      <t xml:space="preserve"> is where users select the First Nation to estimate student transportation costs for, and enter all of the required transportation information. The information on this tab </t>
    </r>
    <r>
      <rPr>
        <b/>
        <sz val="11"/>
        <color theme="1"/>
        <rFont val="Calibri"/>
        <family val="2"/>
        <scheme val="minor"/>
      </rPr>
      <t>must</t>
    </r>
    <r>
      <rPr>
        <sz val="11"/>
        <color theme="1"/>
        <rFont val="Calibri"/>
        <family val="2"/>
        <scheme val="minor"/>
      </rPr>
      <t xml:space="preserve"> be filled by the user.
The </t>
    </r>
    <r>
      <rPr>
        <b/>
        <sz val="11"/>
        <color theme="1"/>
        <rFont val="Calibri"/>
        <family val="2"/>
        <scheme val="minor"/>
      </rPr>
      <t>Summary Results tabs (</t>
    </r>
    <r>
      <rPr>
        <b/>
        <sz val="11"/>
        <color theme="5"/>
        <rFont val="Calibri"/>
        <family val="2"/>
        <scheme val="minor"/>
      </rPr>
      <t>colored orange</t>
    </r>
    <r>
      <rPr>
        <b/>
        <sz val="11"/>
        <color theme="1"/>
        <rFont val="Calibri"/>
        <family val="2"/>
        <scheme val="minor"/>
      </rPr>
      <t>)</t>
    </r>
    <r>
      <rPr>
        <sz val="11"/>
        <color theme="1"/>
        <rFont val="Calibri"/>
        <family val="2"/>
        <scheme val="minor"/>
      </rPr>
      <t xml:space="preserve"> include the estimates for student transportation costs by cost category, including total costs as well as costs on a per bus, per student and per kilometre level. All cost estimates on this tab are calculated automatically.
The </t>
    </r>
    <r>
      <rPr>
        <b/>
        <sz val="11"/>
        <color theme="1"/>
        <rFont val="Calibri"/>
        <family val="2"/>
        <scheme val="minor"/>
      </rPr>
      <t>Calculations tab (</t>
    </r>
    <r>
      <rPr>
        <b/>
        <sz val="11"/>
        <color theme="9" tint="-0.249977111117893"/>
        <rFont val="Calibri"/>
        <family val="2"/>
        <scheme val="minor"/>
      </rPr>
      <t>colored green</t>
    </r>
    <r>
      <rPr>
        <b/>
        <sz val="11"/>
        <color theme="1"/>
        <rFont val="Calibri"/>
        <family val="2"/>
        <scheme val="minor"/>
      </rPr>
      <t>)</t>
    </r>
    <r>
      <rPr>
        <sz val="11"/>
        <color theme="1"/>
        <rFont val="Calibri"/>
        <family val="2"/>
        <scheme val="minor"/>
      </rPr>
      <t xml:space="preserve"> and Inputs tabs provide the calculations and assumptions used to estimate overall costs.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</si>
</sst>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8" formatCode="&quot;$&quot;#,##0.00;[Red]\-&quot;$&quot;#,##0.00"/>
    <numFmt numFmtId="44" formatCode="_-&quot;$&quot;* #,##0.00_-;\-&quot;$&quot;* #,##0.00_-;_-&quot;$&quot;* &quot;-&quot;??_-;_-@_-"/>
    <numFmt numFmtId="43" formatCode="_-* #,##0.00_-;\-* #,##0.00_-;_-* &quot;-&quot;??_-;_-@_-"/>
    <numFmt numFmtId="164" formatCode="&quot;$&quot;#,##0_);[Red]\(&quot;$&quot;#,##0\)"/>
    <numFmt numFmtId="165" formatCode="&quot;$&quot;#,##0"/>
    <numFmt numFmtId="166" formatCode="&quot;$&quot;#,##0.0_);[Red]\(&quot;$&quot;#,##0.0\)"/>
    <numFmt numFmtId="167" formatCode="_(&quot;$&quot;* #,##0.00_);_(&quot;$&quot;* \(#,##0.00\);_(&quot;$&quot;* &quot;-&quot;??_);_(@_)"/>
    <numFmt numFmtId="168" formatCode="_(&quot;$&quot;* #,##0_);_(&quot;$&quot;* \(#,##0\);_(&quot;$&quot;* &quot;-&quot;??_);_(@_)"/>
    <numFmt numFmtId="169" formatCode="0.0%"/>
    <numFmt numFmtId="170" formatCode="&quot;$&quot;#,##0.00"/>
    <numFmt numFmtId="171" formatCode="_-* #,##0_-;\-* #,##0_-;_-* &quot;-&quot;??_-;_-@_-"/>
    <numFmt numFmtId="172" formatCode="0.0"/>
    <numFmt numFmtId="173" formatCode="#,##0.0"/>
  </numFmts>
  <fonts count="34" x14ac:knownFonts="1">
    <font>
      <sz val="11"/>
      <color theme="1"/>
      <name val="Calibri"/>
      <family val="2"/>
      <scheme val="minor"/>
    </font>
    <font>
      <b/>
      <sz val="11"/>
      <color theme="1"/>
      <name val="Calibri"/>
      <family val="2"/>
      <scheme val="minor"/>
    </font>
    <font>
      <sz val="11"/>
      <color theme="1"/>
      <name val="Calibri"/>
      <family val="2"/>
      <scheme val="minor"/>
    </font>
    <font>
      <sz val="11"/>
      <color theme="1"/>
      <name val="Arial"/>
      <family val="2"/>
    </font>
    <font>
      <sz val="10"/>
      <color theme="1"/>
      <name val="Arial"/>
      <family val="2"/>
    </font>
    <font>
      <sz val="10"/>
      <color theme="4"/>
      <name val="Arial"/>
      <family val="2"/>
    </font>
    <font>
      <sz val="11"/>
      <color theme="4"/>
      <name val="Arial"/>
      <family val="2"/>
    </font>
    <font>
      <b/>
      <sz val="10"/>
      <name val="Arial"/>
      <family val="2"/>
    </font>
    <font>
      <sz val="10"/>
      <name val="Arial"/>
      <family val="2"/>
    </font>
    <font>
      <b/>
      <i/>
      <sz val="10"/>
      <name val="Arial"/>
      <family val="2"/>
    </font>
    <font>
      <b/>
      <i/>
      <sz val="10"/>
      <color theme="1"/>
      <name val="Arial"/>
      <family val="2"/>
    </font>
    <font>
      <b/>
      <sz val="10"/>
      <color theme="1"/>
      <name val="Arial"/>
      <family val="2"/>
    </font>
    <font>
      <i/>
      <sz val="10"/>
      <color theme="1"/>
      <name val="Arial"/>
      <family val="2"/>
    </font>
    <font>
      <b/>
      <sz val="11"/>
      <color theme="1"/>
      <name val="Arial"/>
      <family val="2"/>
    </font>
    <font>
      <u/>
      <sz val="11"/>
      <color theme="10"/>
      <name val="Calibri"/>
      <family val="2"/>
      <scheme val="minor"/>
    </font>
    <font>
      <b/>
      <sz val="9"/>
      <color indexed="81"/>
      <name val="Tahoma"/>
      <charset val="1"/>
    </font>
    <font>
      <sz val="9"/>
      <color indexed="81"/>
      <name val="Tahoma"/>
      <charset val="1"/>
    </font>
    <font>
      <sz val="9"/>
      <color indexed="81"/>
      <name val="Tahoma"/>
      <family val="2"/>
    </font>
    <font>
      <b/>
      <sz val="9"/>
      <color indexed="81"/>
      <name val="Tahoma"/>
      <family val="2"/>
    </font>
    <font>
      <sz val="11"/>
      <color rgb="FF000000"/>
      <name val="Calibri"/>
      <family val="2"/>
    </font>
    <font>
      <i/>
      <sz val="11"/>
      <color theme="1"/>
      <name val="Calibri"/>
      <family val="2"/>
      <scheme val="minor"/>
    </font>
    <font>
      <i/>
      <sz val="10"/>
      <name val="Arial"/>
      <family val="2"/>
    </font>
    <font>
      <b/>
      <i/>
      <sz val="12"/>
      <color rgb="FFFF0000"/>
      <name val="Calibri"/>
      <family val="2"/>
      <scheme val="minor"/>
    </font>
    <font>
      <b/>
      <sz val="13"/>
      <color theme="1"/>
      <name val="Calibri"/>
      <family val="2"/>
      <scheme val="minor"/>
    </font>
    <font>
      <b/>
      <sz val="18"/>
      <color theme="1"/>
      <name val="Calibri"/>
      <family val="2"/>
      <scheme val="minor"/>
    </font>
    <font>
      <b/>
      <sz val="11"/>
      <color rgb="FFFF0000"/>
      <name val="Calibri"/>
      <family val="2"/>
      <scheme val="minor"/>
    </font>
    <font>
      <sz val="11"/>
      <color theme="0"/>
      <name val="Calibri"/>
      <family val="2"/>
      <scheme val="minor"/>
    </font>
    <font>
      <sz val="10"/>
      <color theme="1"/>
      <name val="Calibri"/>
      <family val="2"/>
      <scheme val="minor"/>
    </font>
    <font>
      <i/>
      <sz val="10"/>
      <color theme="1"/>
      <name val="Calibri"/>
      <family val="2"/>
      <scheme val="minor"/>
    </font>
    <font>
      <b/>
      <sz val="16"/>
      <color theme="0"/>
      <name val="Calibri"/>
      <family val="2"/>
      <scheme val="minor"/>
    </font>
    <font>
      <b/>
      <sz val="14"/>
      <color theme="0"/>
      <name val="Calibri"/>
      <family val="2"/>
      <scheme val="minor"/>
    </font>
    <font>
      <sz val="16"/>
      <color theme="1"/>
      <name val="Calibri"/>
      <family val="2"/>
      <scheme val="minor"/>
    </font>
    <font>
      <b/>
      <sz val="11"/>
      <color theme="5"/>
      <name val="Calibri"/>
      <family val="2"/>
      <scheme val="minor"/>
    </font>
    <font>
      <b/>
      <sz val="11"/>
      <color theme="9" tint="-0.249977111117893"/>
      <name val="Calibri"/>
      <family val="2"/>
      <scheme val="minor"/>
    </font>
  </fonts>
  <fills count="11">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6E0B4"/>
        <bgColor indexed="64"/>
      </patternFill>
    </fill>
    <fill>
      <patternFill patternType="solid">
        <fgColor rgb="FFC00000"/>
        <bgColor indexed="64"/>
      </patternFill>
    </fill>
    <fill>
      <patternFill patternType="solid">
        <fgColor theme="2" tint="-0.499984740745262"/>
        <bgColor indexed="64"/>
      </patternFill>
    </fill>
  </fills>
  <borders count="2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44" fontId="2" fillId="0" borderId="0" applyFont="0" applyFill="0" applyBorder="0" applyAlignment="0" applyProtection="0"/>
    <xf numFmtId="9" fontId="2" fillId="0" borderId="0" applyFont="0" applyFill="0" applyBorder="0" applyAlignment="0" applyProtection="0"/>
    <xf numFmtId="167" fontId="2" fillId="0" borderId="0" applyFont="0" applyFill="0" applyBorder="0" applyAlignment="0" applyProtection="0"/>
    <xf numFmtId="43" fontId="2" fillId="0" borderId="0" applyFont="0" applyFill="0" applyBorder="0" applyAlignment="0" applyProtection="0"/>
    <xf numFmtId="0" fontId="14" fillId="0" borderId="0" applyNumberFormat="0" applyFill="0" applyBorder="0" applyAlignment="0" applyProtection="0"/>
  </cellStyleXfs>
  <cellXfs count="180">
    <xf numFmtId="0" fontId="0" fillId="0" borderId="0" xfId="0"/>
    <xf numFmtId="0" fontId="1" fillId="0" borderId="0" xfId="0" applyFont="1" applyAlignment="1">
      <alignment wrapText="1"/>
    </xf>
    <xf numFmtId="0" fontId="1" fillId="0" borderId="0" xfId="0" applyFont="1" applyAlignment="1">
      <alignment vertical="center" wrapText="1"/>
    </xf>
    <xf numFmtId="0" fontId="0" fillId="0" borderId="0" xfId="0" applyAlignment="1">
      <alignment vertical="center"/>
    </xf>
    <xf numFmtId="0" fontId="0" fillId="0" borderId="0" xfId="0" applyAlignment="1">
      <alignment vertical="center" wrapText="1"/>
    </xf>
    <xf numFmtId="10" fontId="0" fillId="0" borderId="0" xfId="0" applyNumberFormat="1"/>
    <xf numFmtId="3" fontId="0" fillId="0" borderId="0" xfId="0" applyNumberFormat="1"/>
    <xf numFmtId="0" fontId="0" fillId="3" borderId="2" xfId="0" applyFill="1" applyBorder="1" applyAlignment="1">
      <alignment horizontal="right" vertical="center"/>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1" fillId="0" borderId="0" xfId="0" applyFont="1"/>
    <xf numFmtId="0" fontId="3" fillId="0" borderId="0" xfId="0" applyFont="1"/>
    <xf numFmtId="0" fontId="4" fillId="0" borderId="0" xfId="0" applyFont="1"/>
    <xf numFmtId="0" fontId="5" fillId="4" borderId="0" xfId="0" applyFont="1" applyFill="1"/>
    <xf numFmtId="0" fontId="6" fillId="4" borderId="0" xfId="0" applyFont="1" applyFill="1"/>
    <xf numFmtId="0" fontId="3" fillId="5" borderId="0" xfId="0" applyFont="1" applyFill="1"/>
    <xf numFmtId="0" fontId="4" fillId="6" borderId="0" xfId="0" applyFont="1" applyFill="1"/>
    <xf numFmtId="0" fontId="3" fillId="6" borderId="0" xfId="0" applyFont="1" applyFill="1"/>
    <xf numFmtId="164" fontId="4" fillId="6" borderId="0" xfId="0" applyNumberFormat="1" applyFont="1" applyFill="1"/>
    <xf numFmtId="0" fontId="4" fillId="8" borderId="0" xfId="0" applyFont="1" applyFill="1"/>
    <xf numFmtId="0" fontId="8" fillId="0" borderId="0" xfId="0" applyFont="1" applyAlignment="1">
      <alignment horizontal="left" vertical="center" wrapText="1"/>
    </xf>
    <xf numFmtId="0" fontId="8" fillId="0" borderId="0" xfId="0" applyFont="1" applyAlignment="1">
      <alignment horizontal="left" vertical="center"/>
    </xf>
    <xf numFmtId="0" fontId="7" fillId="0" borderId="0" xfId="0" applyFont="1" applyAlignment="1">
      <alignment horizontal="left" vertical="center" wrapText="1"/>
    </xf>
    <xf numFmtId="0" fontId="9" fillId="0" borderId="0" xfId="0" applyFont="1" applyAlignment="1">
      <alignment horizontal="center" vertical="top" wrapText="1"/>
    </xf>
    <xf numFmtId="0" fontId="7" fillId="0" borderId="0" xfId="0" applyFont="1" applyAlignment="1">
      <alignment horizontal="center" vertical="top" wrapText="1"/>
    </xf>
    <xf numFmtId="0" fontId="7" fillId="0" borderId="0" xfId="0" applyFont="1" applyAlignment="1">
      <alignment horizontal="center" vertical="top"/>
    </xf>
    <xf numFmtId="0" fontId="7" fillId="0" borderId="0" xfId="0" applyFont="1" applyAlignment="1">
      <alignment vertical="top" wrapText="1"/>
    </xf>
    <xf numFmtId="165" fontId="4" fillId="4" borderId="0" xfId="1" applyNumberFormat="1" applyFont="1" applyFill="1"/>
    <xf numFmtId="0" fontId="10" fillId="0" borderId="0" xfId="0" applyFont="1"/>
    <xf numFmtId="166" fontId="4" fillId="0" borderId="0" xfId="0" applyNumberFormat="1" applyFont="1"/>
    <xf numFmtId="6" fontId="4" fillId="0" borderId="0" xfId="0" applyNumberFormat="1" applyFont="1"/>
    <xf numFmtId="0" fontId="4" fillId="7" borderId="0" xfId="0" applyFont="1" applyFill="1"/>
    <xf numFmtId="0" fontId="4" fillId="0" borderId="0" xfId="0" applyFont="1" applyAlignment="1">
      <alignment horizontal="left" indent="1"/>
    </xf>
    <xf numFmtId="8" fontId="4" fillId="0" borderId="0" xfId="0" applyNumberFormat="1" applyFont="1"/>
    <xf numFmtId="0" fontId="11" fillId="0" borderId="0" xfId="0" applyFont="1" applyAlignment="1">
      <alignment horizontal="center" vertical="top" wrapText="1"/>
    </xf>
    <xf numFmtId="9" fontId="4" fillId="0" borderId="0" xfId="2" applyFont="1"/>
    <xf numFmtId="0" fontId="11" fillId="0" borderId="0" xfId="0" applyFont="1" applyAlignment="1">
      <alignment wrapText="1"/>
    </xf>
    <xf numFmtId="0" fontId="11" fillId="0" borderId="0" xfId="0" applyFont="1"/>
    <xf numFmtId="168" fontId="11" fillId="0" borderId="0" xfId="0" applyNumberFormat="1" applyFont="1"/>
    <xf numFmtId="44" fontId="4" fillId="0" borderId="0" xfId="0" applyNumberFormat="1" applyFont="1"/>
    <xf numFmtId="168" fontId="4" fillId="0" borderId="0" xfId="0" applyNumberFormat="1" applyFont="1"/>
    <xf numFmtId="168" fontId="4" fillId="0" borderId="0" xfId="1" applyNumberFormat="1" applyFont="1"/>
    <xf numFmtId="9" fontId="4" fillId="8" borderId="0" xfId="0" applyNumberFormat="1" applyFont="1" applyFill="1"/>
    <xf numFmtId="0" fontId="11" fillId="0" borderId="0" xfId="0" applyFont="1" applyAlignment="1">
      <alignment horizontal="center" vertical="center" wrapText="1"/>
    </xf>
    <xf numFmtId="0" fontId="4" fillId="0" borderId="0" xfId="0" applyFont="1" applyAlignment="1">
      <alignment wrapText="1"/>
    </xf>
    <xf numFmtId="0" fontId="12" fillId="0" borderId="0" xfId="0" applyFont="1" applyAlignment="1">
      <alignment wrapText="1"/>
    </xf>
    <xf numFmtId="43" fontId="12" fillId="0" borderId="0" xfId="0" applyNumberFormat="1" applyFont="1" applyAlignment="1">
      <alignment wrapText="1"/>
    </xf>
    <xf numFmtId="43" fontId="11" fillId="0" borderId="0" xfId="0" applyNumberFormat="1" applyFont="1" applyAlignment="1">
      <alignment wrapText="1"/>
    </xf>
    <xf numFmtId="168" fontId="4" fillId="0" borderId="0" xfId="3" applyNumberFormat="1" applyFont="1" applyAlignment="1">
      <alignment wrapText="1"/>
    </xf>
    <xf numFmtId="167" fontId="7" fillId="0" borderId="0" xfId="0" applyNumberFormat="1" applyFont="1" applyAlignment="1">
      <alignment wrapText="1"/>
    </xf>
    <xf numFmtId="165" fontId="11" fillId="4" borderId="0" xfId="1" applyNumberFormat="1" applyFont="1" applyFill="1"/>
    <xf numFmtId="164" fontId="11" fillId="6" borderId="0" xfId="0" applyNumberFormat="1" applyFont="1" applyFill="1"/>
    <xf numFmtId="0" fontId="13" fillId="0" borderId="0" xfId="0" applyFont="1"/>
    <xf numFmtId="169" fontId="0" fillId="3" borderId="2" xfId="2" applyNumberFormat="1" applyFont="1" applyFill="1" applyBorder="1" applyAlignment="1">
      <alignment horizontal="right" vertical="center"/>
    </xf>
    <xf numFmtId="2" fontId="0" fillId="3" borderId="2" xfId="0" applyNumberFormat="1" applyFill="1" applyBorder="1" applyAlignment="1">
      <alignment horizontal="right" vertical="center"/>
    </xf>
    <xf numFmtId="0" fontId="1" fillId="0" borderId="3" xfId="0" applyFont="1" applyBorder="1" applyAlignment="1">
      <alignment vertical="center" wrapText="1"/>
    </xf>
    <xf numFmtId="0" fontId="0" fillId="0" borderId="0" xfId="0" applyAlignment="1">
      <alignment horizontal="center"/>
    </xf>
    <xf numFmtId="0" fontId="1" fillId="0" borderId="0" xfId="0" applyFont="1" applyAlignment="1">
      <alignment horizontal="center"/>
    </xf>
    <xf numFmtId="0" fontId="8" fillId="0" borderId="0" xfId="0" applyFont="1" applyAlignment="1">
      <alignment horizontal="left" vertical="center" wrapText="1" indent="1"/>
    </xf>
    <xf numFmtId="165" fontId="7" fillId="0" borderId="0" xfId="0" applyNumberFormat="1" applyFont="1" applyAlignment="1">
      <alignment horizontal="center" vertical="top" wrapText="1"/>
    </xf>
    <xf numFmtId="165" fontId="8" fillId="0" borderId="0" xfId="0" applyNumberFormat="1" applyFont="1" applyAlignment="1">
      <alignment horizontal="left" vertical="center" wrapText="1"/>
    </xf>
    <xf numFmtId="165" fontId="4" fillId="0" borderId="0" xfId="0" applyNumberFormat="1" applyFont="1"/>
    <xf numFmtId="2" fontId="4" fillId="6" borderId="0" xfId="0" applyNumberFormat="1" applyFont="1" applyFill="1"/>
    <xf numFmtId="3" fontId="4" fillId="6" borderId="0" xfId="0" applyNumberFormat="1" applyFont="1" applyFill="1"/>
    <xf numFmtId="170" fontId="4" fillId="6" borderId="0" xfId="0" applyNumberFormat="1" applyFont="1" applyFill="1"/>
    <xf numFmtId="9" fontId="4" fillId="8" borderId="0" xfId="0" applyNumberFormat="1" applyFont="1" applyFill="1" applyAlignment="1">
      <alignment horizontal="right" vertical="top"/>
    </xf>
    <xf numFmtId="10" fontId="4" fillId="8" borderId="0" xfId="0" applyNumberFormat="1" applyFont="1" applyFill="1"/>
    <xf numFmtId="6" fontId="4" fillId="8" borderId="0" xfId="0" applyNumberFormat="1" applyFont="1" applyFill="1"/>
    <xf numFmtId="8" fontId="4" fillId="8" borderId="0" xfId="0" applyNumberFormat="1" applyFont="1" applyFill="1"/>
    <xf numFmtId="10" fontId="4" fillId="8" borderId="0" xfId="2" applyNumberFormat="1" applyFont="1" applyFill="1"/>
    <xf numFmtId="165" fontId="4" fillId="6" borderId="0" xfId="3" applyNumberFormat="1" applyFont="1" applyFill="1"/>
    <xf numFmtId="6" fontId="4" fillId="6" borderId="0" xfId="0" applyNumberFormat="1" applyFont="1" applyFill="1"/>
    <xf numFmtId="8" fontId="0" fillId="0" borderId="0" xfId="0" applyNumberFormat="1"/>
    <xf numFmtId="170" fontId="0" fillId="0" borderId="0" xfId="0" applyNumberFormat="1"/>
    <xf numFmtId="17" fontId="0" fillId="0" borderId="0" xfId="0" applyNumberFormat="1"/>
    <xf numFmtId="0" fontId="1" fillId="0" borderId="0" xfId="0" applyFont="1" applyAlignment="1">
      <alignment horizontal="left" indent="1"/>
    </xf>
    <xf numFmtId="0" fontId="4" fillId="6" borderId="0" xfId="0" applyFont="1" applyFill="1" applyAlignment="1">
      <alignment horizontal="center"/>
    </xf>
    <xf numFmtId="0" fontId="1" fillId="0" borderId="4" xfId="0" applyFont="1" applyBorder="1" applyAlignment="1">
      <alignment vertical="center" wrapText="1"/>
    </xf>
    <xf numFmtId="3" fontId="0" fillId="2" borderId="4" xfId="0" applyNumberFormat="1" applyFill="1" applyBorder="1" applyAlignment="1">
      <alignment horizontal="right" vertical="center"/>
    </xf>
    <xf numFmtId="171" fontId="4" fillId="6" borderId="0" xfId="4" applyNumberFormat="1" applyFont="1" applyFill="1"/>
    <xf numFmtId="0" fontId="4" fillId="7" borderId="0" xfId="0" applyFont="1" applyFill="1" applyAlignment="1">
      <alignment horizontal="center"/>
    </xf>
    <xf numFmtId="170" fontId="4" fillId="6" borderId="0" xfId="4" applyNumberFormat="1" applyFont="1" applyFill="1"/>
    <xf numFmtId="9" fontId="4" fillId="7" borderId="0" xfId="2" applyFont="1" applyFill="1"/>
    <xf numFmtId="9" fontId="0" fillId="2" borderId="4" xfId="2" applyFont="1" applyFill="1" applyBorder="1" applyAlignment="1">
      <alignment horizontal="right" vertical="center"/>
    </xf>
    <xf numFmtId="0" fontId="8" fillId="4" borderId="0" xfId="0" applyFont="1" applyFill="1"/>
    <xf numFmtId="165" fontId="7" fillId="4" borderId="0" xfId="0" applyNumberFormat="1" applyFont="1" applyFill="1"/>
    <xf numFmtId="0" fontId="19" fillId="0" borderId="0" xfId="0" applyFont="1"/>
    <xf numFmtId="172" fontId="0" fillId="0" borderId="0" xfId="0" applyNumberFormat="1"/>
    <xf numFmtId="0" fontId="14" fillId="0" borderId="0" xfId="5"/>
    <xf numFmtId="165" fontId="0" fillId="0" borderId="0" xfId="0" applyNumberFormat="1"/>
    <xf numFmtId="171" fontId="0" fillId="0" borderId="0" xfId="4" applyNumberFormat="1" applyFont="1"/>
    <xf numFmtId="8" fontId="11" fillId="4" borderId="0" xfId="0" applyNumberFormat="1" applyFont="1" applyFill="1"/>
    <xf numFmtId="4" fontId="4" fillId="6" borderId="0" xfId="0" applyNumberFormat="1" applyFont="1" applyFill="1"/>
    <xf numFmtId="0" fontId="12" fillId="0" borderId="0" xfId="0" applyFont="1" applyAlignment="1">
      <alignment vertical="top" wrapText="1"/>
    </xf>
    <xf numFmtId="9" fontId="11" fillId="0" borderId="0" xfId="2" applyFont="1"/>
    <xf numFmtId="0" fontId="4" fillId="0" borderId="0" xfId="0" applyFont="1" applyAlignment="1">
      <alignment horizontal="center"/>
    </xf>
    <xf numFmtId="2" fontId="4" fillId="0" borderId="0" xfId="0" applyNumberFormat="1" applyFont="1"/>
    <xf numFmtId="2" fontId="4" fillId="0" borderId="0" xfId="4" applyNumberFormat="1" applyFont="1"/>
    <xf numFmtId="3" fontId="4" fillId="6" borderId="0" xfId="4" applyNumberFormat="1" applyFont="1" applyFill="1"/>
    <xf numFmtId="0" fontId="20" fillId="0" borderId="0" xfId="0" applyFont="1"/>
    <xf numFmtId="165" fontId="0" fillId="6" borderId="0" xfId="0" applyNumberFormat="1" applyFill="1"/>
    <xf numFmtId="170" fontId="0" fillId="6" borderId="0" xfId="0" applyNumberFormat="1" applyFill="1"/>
    <xf numFmtId="0" fontId="0" fillId="0" borderId="0" xfId="0" applyAlignment="1">
      <alignment horizontal="left"/>
    </xf>
    <xf numFmtId="6" fontId="0" fillId="0" borderId="0" xfId="0" applyNumberFormat="1"/>
    <xf numFmtId="6" fontId="4" fillId="7" borderId="0" xfId="0" applyNumberFormat="1" applyFont="1" applyFill="1"/>
    <xf numFmtId="8" fontId="4" fillId="7" borderId="0" xfId="0" applyNumberFormat="1" applyFont="1" applyFill="1"/>
    <xf numFmtId="6" fontId="11" fillId="4" borderId="0" xfId="0" applyNumberFormat="1" applyFont="1" applyFill="1"/>
    <xf numFmtId="2" fontId="4" fillId="4" borderId="0" xfId="0" applyNumberFormat="1" applyFont="1" applyFill="1"/>
    <xf numFmtId="0" fontId="21" fillId="0" borderId="0" xfId="0" applyFont="1" applyAlignment="1">
      <alignment horizontal="left" vertical="center" wrapText="1"/>
    </xf>
    <xf numFmtId="165" fontId="8" fillId="4" borderId="0" xfId="0" applyNumberFormat="1" applyFont="1" applyFill="1"/>
    <xf numFmtId="8" fontId="12" fillId="0" borderId="0" xfId="0" applyNumberFormat="1" applyFont="1" applyAlignment="1">
      <alignment wrapText="1"/>
    </xf>
    <xf numFmtId="170" fontId="12" fillId="0" borderId="0" xfId="0" applyNumberFormat="1" applyFont="1" applyAlignment="1">
      <alignment wrapText="1"/>
    </xf>
    <xf numFmtId="165" fontId="12" fillId="0" borderId="0" xfId="0" applyNumberFormat="1" applyFont="1" applyAlignment="1">
      <alignment wrapText="1"/>
    </xf>
    <xf numFmtId="165" fontId="4" fillId="8" borderId="0" xfId="1" applyNumberFormat="1" applyFont="1" applyFill="1"/>
    <xf numFmtId="6" fontId="20" fillId="0" borderId="0" xfId="0" applyNumberFormat="1" applyFont="1"/>
    <xf numFmtId="8" fontId="20" fillId="0" borderId="0" xfId="0" applyNumberFormat="1" applyFont="1"/>
    <xf numFmtId="0" fontId="20" fillId="0" borderId="0" xfId="0" applyFont="1" applyAlignment="1">
      <alignment horizontal="left"/>
    </xf>
    <xf numFmtId="173" fontId="4" fillId="6" borderId="0" xfId="0" applyNumberFormat="1" applyFont="1" applyFill="1"/>
    <xf numFmtId="9" fontId="0" fillId="0" borderId="0" xfId="2" applyFont="1"/>
    <xf numFmtId="171" fontId="0" fillId="0" borderId="0" xfId="0" applyNumberFormat="1"/>
    <xf numFmtId="171" fontId="4" fillId="7" borderId="0" xfId="4" applyNumberFormat="1" applyFont="1" applyFill="1"/>
    <xf numFmtId="170" fontId="4" fillId="8" borderId="0" xfId="0" applyNumberFormat="1" applyFont="1" applyFill="1"/>
    <xf numFmtId="0" fontId="25" fillId="0" borderId="0" xfId="0" applyFont="1" applyAlignment="1">
      <alignment horizontal="center" vertical="center"/>
    </xf>
    <xf numFmtId="0" fontId="25" fillId="0" borderId="0" xfId="0" applyFont="1" applyAlignment="1">
      <alignment horizontal="center"/>
    </xf>
    <xf numFmtId="0" fontId="25" fillId="0" borderId="0" xfId="0" applyFont="1" applyAlignment="1">
      <alignment horizontal="left"/>
    </xf>
    <xf numFmtId="0" fontId="26" fillId="9" borderId="0" xfId="0" applyFont="1" applyFill="1" applyAlignment="1">
      <alignment vertical="center"/>
    </xf>
    <xf numFmtId="0" fontId="1" fillId="0" borderId="1" xfId="0" applyFont="1" applyBorder="1" applyAlignment="1">
      <alignment horizontal="left" vertical="center" wrapText="1" indent="2"/>
    </xf>
    <xf numFmtId="0" fontId="1" fillId="0" borderId="4" xfId="0" applyFont="1" applyBorder="1" applyAlignment="1">
      <alignment horizontal="left" vertical="center" wrapText="1" indent="2"/>
    </xf>
    <xf numFmtId="0" fontId="25" fillId="0" borderId="0" xfId="0" applyFont="1" applyBorder="1" applyAlignment="1">
      <alignment horizontal="center" vertical="center"/>
    </xf>
    <xf numFmtId="0" fontId="29" fillId="9" borderId="0" xfId="0" applyFont="1" applyFill="1" applyAlignment="1">
      <alignment vertical="center" wrapText="1"/>
    </xf>
    <xf numFmtId="0" fontId="30" fillId="10" borderId="3" xfId="0" applyFont="1" applyFill="1" applyBorder="1" applyAlignment="1">
      <alignment vertical="center" wrapText="1"/>
    </xf>
    <xf numFmtId="0" fontId="26" fillId="10" borderId="0" xfId="0" applyFont="1" applyFill="1"/>
    <xf numFmtId="0" fontId="28" fillId="0" borderId="0" xfId="0" applyFont="1" applyAlignment="1">
      <alignment horizontal="left" vertical="center" indent="1"/>
    </xf>
    <xf numFmtId="0" fontId="24" fillId="0" borderId="0" xfId="0" applyFont="1" applyAlignment="1">
      <alignment horizontal="left" indent="6"/>
    </xf>
    <xf numFmtId="0" fontId="23" fillId="0" borderId="0" xfId="0" applyFont="1" applyAlignment="1">
      <alignment horizontal="left" indent="6"/>
    </xf>
    <xf numFmtId="0" fontId="1" fillId="0" borderId="10" xfId="0" applyFont="1" applyBorder="1" applyAlignment="1">
      <alignment horizontal="left"/>
    </xf>
    <xf numFmtId="6" fontId="1" fillId="0" borderId="10" xfId="0" applyNumberFormat="1" applyFont="1" applyBorder="1"/>
    <xf numFmtId="8" fontId="1" fillId="0" borderId="10" xfId="0" applyNumberFormat="1" applyFont="1" applyBorder="1"/>
    <xf numFmtId="0" fontId="1" fillId="0" borderId="6" xfId="0" applyFont="1" applyBorder="1" applyAlignment="1">
      <alignment vertical="center" wrapText="1"/>
    </xf>
    <xf numFmtId="0" fontId="1" fillId="0" borderId="6" xfId="0" applyFont="1" applyBorder="1"/>
    <xf numFmtId="0" fontId="1" fillId="0" borderId="6" xfId="0" applyFont="1" applyBorder="1" applyAlignment="1">
      <alignment horizontal="right" vertical="center" wrapText="1"/>
    </xf>
    <xf numFmtId="0" fontId="31" fillId="0" borderId="0" xfId="0" applyFont="1"/>
    <xf numFmtId="0" fontId="0" fillId="0" borderId="13" xfId="0" applyBorder="1"/>
    <xf numFmtId="0" fontId="0" fillId="0" borderId="14" xfId="0" applyBorder="1"/>
    <xf numFmtId="0" fontId="0" fillId="0" borderId="0" xfId="0" applyBorder="1"/>
    <xf numFmtId="0" fontId="0" fillId="0" borderId="16" xfId="0" applyBorder="1"/>
    <xf numFmtId="0" fontId="0" fillId="0" borderId="15" xfId="0" applyBorder="1"/>
    <xf numFmtId="0" fontId="0" fillId="0" borderId="19" xfId="0" applyBorder="1"/>
    <xf numFmtId="0" fontId="31" fillId="0" borderId="12" xfId="0" applyFont="1" applyBorder="1" applyAlignment="1">
      <alignment horizontal="left" indent="1"/>
    </xf>
    <xf numFmtId="0" fontId="31" fillId="0" borderId="13" xfId="0" applyFont="1" applyBorder="1" applyAlignment="1">
      <alignment horizontal="left" indent="1"/>
    </xf>
    <xf numFmtId="0" fontId="1" fillId="0" borderId="15" xfId="0" applyFont="1" applyBorder="1" applyAlignment="1">
      <alignment horizontal="left" indent="4"/>
    </xf>
    <xf numFmtId="0" fontId="0" fillId="0" borderId="0" xfId="0" applyBorder="1" applyAlignment="1">
      <alignment horizontal="left" indent="4"/>
    </xf>
    <xf numFmtId="0" fontId="0" fillId="0" borderId="17" xfId="0" applyBorder="1" applyAlignment="1">
      <alignment horizontal="left" indent="4"/>
    </xf>
    <xf numFmtId="0" fontId="0" fillId="0" borderId="18" xfId="0" applyBorder="1" applyAlignment="1">
      <alignment horizontal="left" indent="4"/>
    </xf>
    <xf numFmtId="0" fontId="1" fillId="0" borderId="10" xfId="0" applyFont="1" applyBorder="1"/>
    <xf numFmtId="0" fontId="1" fillId="0" borderId="9" xfId="0" applyFont="1" applyBorder="1"/>
    <xf numFmtId="0" fontId="1" fillId="0" borderId="10" xfId="0" applyFont="1" applyBorder="1" applyAlignment="1">
      <alignment horizontal="left" vertical="center"/>
    </xf>
    <xf numFmtId="0" fontId="1" fillId="0" borderId="11" xfId="0" applyFont="1" applyBorder="1" applyAlignment="1">
      <alignment vertical="center"/>
    </xf>
    <xf numFmtId="0" fontId="1" fillId="0" borderId="11" xfId="0" applyFont="1" applyBorder="1" applyAlignment="1">
      <alignment horizontal="left" vertical="top" wrapText="1" indent="1"/>
    </xf>
    <xf numFmtId="0" fontId="1" fillId="0" borderId="10" xfId="0" applyFont="1" applyBorder="1" applyAlignment="1">
      <alignment horizontal="left" vertical="top" wrapText="1" indent="1"/>
    </xf>
    <xf numFmtId="0" fontId="1" fillId="0" borderId="9" xfId="0" applyFont="1" applyBorder="1" applyAlignment="1">
      <alignment horizontal="left" vertical="top" wrapText="1" indent="1"/>
    </xf>
    <xf numFmtId="0" fontId="1" fillId="0" borderId="3" xfId="0" applyFont="1" applyBorder="1" applyAlignment="1">
      <alignment horizontal="left" vertical="top" wrapText="1" indent="1"/>
    </xf>
    <xf numFmtId="0" fontId="1" fillId="0" borderId="0" xfId="0" applyFont="1" applyBorder="1" applyAlignment="1">
      <alignment horizontal="left" vertical="top" wrapText="1" indent="1"/>
    </xf>
    <xf numFmtId="0" fontId="1" fillId="0" borderId="8" xfId="0" applyFont="1" applyBorder="1" applyAlignment="1">
      <alignment horizontal="left" vertical="top" wrapText="1" indent="1"/>
    </xf>
    <xf numFmtId="0" fontId="1" fillId="0" borderId="7" xfId="0" applyFont="1" applyBorder="1" applyAlignment="1">
      <alignment horizontal="left" vertical="top" wrapText="1" indent="1"/>
    </xf>
    <xf numFmtId="0" fontId="1" fillId="0" borderId="6" xfId="0" applyFont="1" applyBorder="1" applyAlignment="1">
      <alignment horizontal="left" vertical="top" wrapText="1" indent="1"/>
    </xf>
    <xf numFmtId="0" fontId="1" fillId="0" borderId="5" xfId="0" applyFont="1" applyBorder="1" applyAlignment="1">
      <alignment horizontal="left" vertical="top" wrapText="1" indent="1"/>
    </xf>
    <xf numFmtId="0" fontId="4" fillId="0" borderId="1" xfId="0" applyFont="1" applyBorder="1" applyAlignment="1">
      <alignment horizontal="left"/>
    </xf>
    <xf numFmtId="0" fontId="4" fillId="0" borderId="2" xfId="0" applyFont="1" applyBorder="1" applyAlignment="1">
      <alignment horizontal="left"/>
    </xf>
    <xf numFmtId="0" fontId="0" fillId="0" borderId="3" xfId="0" applyFont="1" applyBorder="1" applyAlignment="1">
      <alignment horizontal="left" vertical="top" wrapText="1" indent="3"/>
    </xf>
    <xf numFmtId="0" fontId="0" fillId="0" borderId="0" xfId="0" applyFont="1" applyBorder="1" applyAlignment="1">
      <alignment horizontal="left" vertical="top" wrapText="1" indent="3"/>
    </xf>
    <xf numFmtId="0" fontId="0" fillId="0" borderId="8" xfId="0" applyFont="1" applyBorder="1" applyAlignment="1">
      <alignment horizontal="left" vertical="top" wrapText="1" indent="3"/>
    </xf>
    <xf numFmtId="0" fontId="0" fillId="0" borderId="7" xfId="0" applyFont="1" applyBorder="1" applyAlignment="1">
      <alignment horizontal="left" vertical="top" wrapText="1" indent="3"/>
    </xf>
    <xf numFmtId="0" fontId="0" fillId="0" borderId="6" xfId="0" applyFont="1" applyBorder="1" applyAlignment="1">
      <alignment horizontal="left" vertical="top" wrapText="1" indent="3"/>
    </xf>
    <xf numFmtId="0" fontId="0" fillId="0" borderId="5" xfId="0" applyFont="1" applyBorder="1" applyAlignment="1">
      <alignment horizontal="left" vertical="top" wrapText="1" indent="3"/>
    </xf>
    <xf numFmtId="0" fontId="1" fillId="0" borderId="0" xfId="0" applyFont="1" applyAlignment="1">
      <alignment horizontal="left" vertical="center" wrapText="1"/>
    </xf>
    <xf numFmtId="0" fontId="22" fillId="0" borderId="3" xfId="0" applyFont="1" applyBorder="1" applyAlignment="1">
      <alignment horizontal="center" vertical="center"/>
    </xf>
    <xf numFmtId="0" fontId="27" fillId="0" borderId="0" xfId="0" applyFont="1" applyBorder="1" applyAlignment="1">
      <alignment horizontal="left" vertical="center" wrapText="1" indent="1"/>
    </xf>
    <xf numFmtId="0" fontId="4" fillId="0" borderId="0" xfId="0" applyFont="1" applyAlignment="1">
      <alignment horizontal="center"/>
    </xf>
    <xf numFmtId="0" fontId="0" fillId="0" borderId="0" xfId="0" applyAlignment="1">
      <alignment horizontal="center"/>
    </xf>
  </cellXfs>
  <cellStyles count="6">
    <cellStyle name="Comma" xfId="4" builtinId="3"/>
    <cellStyle name="Currency" xfId="1" builtinId="4"/>
    <cellStyle name="Currency 2" xfId="3" xr:uid="{CCD79B8E-D093-46EA-9120-D33F269C2891}"/>
    <cellStyle name="Hyperlink" xfId="5" builtinId="8"/>
    <cellStyle name="Normal" xfId="0" builtinId="0"/>
    <cellStyle name="Percent" xfId="2" builtinId="5"/>
  </cellStyles>
  <dxfs count="1">
    <dxf>
      <font>
        <color rgb="FF9C0006"/>
      </font>
      <fill>
        <patternFill>
          <bgColor rgb="FFFFC7CE"/>
        </patternFill>
      </fill>
    </dxf>
  </dxfs>
  <tableStyles count="0" defaultTableStyle="TableStyleMedium2" defaultPivotStyle="PivotStyleLight16"/>
  <colors>
    <mruColors>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425450</xdr:colOff>
      <xdr:row>0</xdr:row>
      <xdr:rowOff>147636</xdr:rowOff>
    </xdr:from>
    <xdr:to>
      <xdr:col>1</xdr:col>
      <xdr:colOff>635000</xdr:colOff>
      <xdr:row>3</xdr:row>
      <xdr:rowOff>63499</xdr:rowOff>
    </xdr:to>
    <xdr:pic>
      <xdr:nvPicPr>
        <xdr:cNvPr id="5" name="Picture 4">
          <a:extLst>
            <a:ext uri="{FF2B5EF4-FFF2-40B4-BE49-F238E27FC236}">
              <a16:creationId xmlns:a16="http://schemas.microsoft.com/office/drawing/2014/main" id="{39F3FEA4-F93D-489A-BE56-C48329DE45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5450" y="147636"/>
          <a:ext cx="819150" cy="61436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1.bin"/><Relationship Id="rId3" Type="http://schemas.openxmlformats.org/officeDocument/2006/relationships/hyperlink" Target="https://saskschoolboards.ca/wp-content/uploads/PVSD-CUPE.pdf" TargetMode="External"/><Relationship Id="rId7" Type="http://schemas.openxmlformats.org/officeDocument/2006/relationships/hyperlink" Target="https://www.gov.pe.ca/jobspei/posting/education/external" TargetMode="External"/><Relationship Id="rId2" Type="http://schemas.openxmlformats.org/officeDocument/2006/relationships/hyperlink" Target="https://open.alberta.ca/dataset/f20d5fbd-c98b-4948-a408-f19bd6cc51b0/resource/b4b33d12-9d3a-4564-96e2-6cb23aa3151f/download/lbr-collective-agreement-wage-tables-education-2021-06.pdf" TargetMode="External"/><Relationship Id="rId1" Type="http://schemas.openxmlformats.org/officeDocument/2006/relationships/hyperlink" Target="https://bcpsea.bc.ca/support-staff/collective-agreements/wage-schedules/" TargetMode="External"/><Relationship Id="rId6" Type="http://schemas.openxmlformats.org/officeDocument/2006/relationships/hyperlink" Target="https://www2.gnb.ca/content/dam/gnb/Departments/ohr-brh/pdf/ca/281-e.pdf%20|%20Collective%20Agreement%20|%20Treasury%20Board%20and%20NB%20Council%20of%20School%20District%20Unions%20|%20CUPE%20local%201253" TargetMode="External"/><Relationship Id="rId5" Type="http://schemas.openxmlformats.org/officeDocument/2006/relationships/hyperlink" Target="https://www.westottawa.net/wp-content/uploads/2019/07/WOTA-2018-2022-Contract-final-with-signatures.pdf" TargetMode="External"/><Relationship Id="rId4" Type="http://schemas.openxmlformats.org/officeDocument/2006/relationships/hyperlink" Target="https://www.mbschoolboards.ca/documents/nonTeachingCollectiveAgreements/Lord%20Selkirk%20Bus%20Drivers%202019%202022.pdf"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anada.ca/en/revenue-agency/services/tax/businesses/topics/payroll/payroll-deductions-contributions/canada-pension-plan-cpp/cpp-contribution-rates-maximums-exemptions.html"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canada.ca/en/revenue-agency/services/tax/businesses/topics/payroll/payroll-deductions-contributions/canada-pension-plan-cpp/cpp-contribution-rates-maximums-exemptions.html"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E2214-FC9B-4FDE-9E0F-C5B225F19A3A}">
  <sheetPr>
    <tabColor theme="4"/>
  </sheetPr>
  <dimension ref="B2:G25"/>
  <sheetViews>
    <sheetView showGridLines="0" tabSelected="1" zoomScaleNormal="100" workbookViewId="0">
      <selection activeCell="B3" sqref="B3"/>
    </sheetView>
  </sheetViews>
  <sheetFormatPr defaultRowHeight="14.5" x14ac:dyDescent="0.35"/>
  <cols>
    <col min="2" max="2" width="9.6328125" customWidth="1"/>
    <col min="3" max="3" width="15.81640625" customWidth="1"/>
    <col min="4" max="4" width="21.54296875" customWidth="1"/>
    <col min="5" max="6" width="15.81640625" customWidth="1"/>
    <col min="7" max="7" width="10.81640625" customWidth="1"/>
  </cols>
  <sheetData>
    <row r="2" spans="2:7" ht="23.5" x14ac:dyDescent="0.55000000000000004">
      <c r="B2" s="133" t="s">
        <v>0</v>
      </c>
    </row>
    <row r="3" spans="2:7" ht="17" x14ac:dyDescent="0.4">
      <c r="B3" s="134" t="s">
        <v>1</v>
      </c>
    </row>
    <row r="4" spans="2:7" ht="11.5" customHeight="1" x14ac:dyDescent="0.35"/>
    <row r="5" spans="2:7" ht="21" customHeight="1" x14ac:dyDescent="0.35">
      <c r="B5" s="158" t="s">
        <v>795</v>
      </c>
      <c r="C5" s="159"/>
      <c r="D5" s="159"/>
      <c r="E5" s="159"/>
      <c r="F5" s="159"/>
      <c r="G5" s="160"/>
    </row>
    <row r="6" spans="2:7" ht="21" customHeight="1" x14ac:dyDescent="0.35">
      <c r="B6" s="161"/>
      <c r="C6" s="162"/>
      <c r="D6" s="162"/>
      <c r="E6" s="162"/>
      <c r="F6" s="162"/>
      <c r="G6" s="163"/>
    </row>
    <row r="7" spans="2:7" ht="21" customHeight="1" x14ac:dyDescent="0.35">
      <c r="B7" s="161"/>
      <c r="C7" s="162"/>
      <c r="D7" s="162"/>
      <c r="E7" s="162"/>
      <c r="F7" s="162"/>
      <c r="G7" s="163"/>
    </row>
    <row r="8" spans="2:7" ht="50" customHeight="1" x14ac:dyDescent="0.35">
      <c r="B8" s="164"/>
      <c r="C8" s="165"/>
      <c r="D8" s="165"/>
      <c r="E8" s="165"/>
      <c r="F8" s="165"/>
      <c r="G8" s="166"/>
    </row>
    <row r="10" spans="2:7" x14ac:dyDescent="0.35">
      <c r="B10" s="10" t="s">
        <v>792</v>
      </c>
    </row>
    <row r="11" spans="2:7" x14ac:dyDescent="0.35">
      <c r="B11" s="31"/>
      <c r="C11" s="167" t="s">
        <v>2</v>
      </c>
      <c r="D11" s="168"/>
    </row>
    <row r="12" spans="2:7" x14ac:dyDescent="0.35">
      <c r="B12" s="17"/>
      <c r="C12" s="167" t="s">
        <v>791</v>
      </c>
      <c r="D12" s="168"/>
    </row>
    <row r="13" spans="2:7" x14ac:dyDescent="0.35">
      <c r="B13" s="15"/>
      <c r="C13" s="167" t="s">
        <v>793</v>
      </c>
      <c r="D13" s="168"/>
    </row>
    <row r="14" spans="2:7" x14ac:dyDescent="0.35">
      <c r="B14" s="14"/>
      <c r="C14" s="167" t="s">
        <v>790</v>
      </c>
      <c r="D14" s="168"/>
    </row>
    <row r="17" spans="2:7" ht="22.5" customHeight="1" x14ac:dyDescent="0.35">
      <c r="B17" s="157" t="s">
        <v>794</v>
      </c>
      <c r="C17" s="156"/>
      <c r="D17" s="154"/>
      <c r="E17" s="154"/>
      <c r="F17" s="154"/>
      <c r="G17" s="155"/>
    </row>
    <row r="18" spans="2:7" ht="14.5" customHeight="1" x14ac:dyDescent="0.35">
      <c r="B18" s="169" t="s">
        <v>796</v>
      </c>
      <c r="C18" s="170"/>
      <c r="D18" s="170"/>
      <c r="E18" s="170"/>
      <c r="F18" s="170"/>
      <c r="G18" s="171"/>
    </row>
    <row r="19" spans="2:7" x14ac:dyDescent="0.35">
      <c r="B19" s="169"/>
      <c r="C19" s="170"/>
      <c r="D19" s="170"/>
      <c r="E19" s="170"/>
      <c r="F19" s="170"/>
      <c r="G19" s="171"/>
    </row>
    <row r="20" spans="2:7" x14ac:dyDescent="0.35">
      <c r="B20" s="169"/>
      <c r="C20" s="170"/>
      <c r="D20" s="170"/>
      <c r="E20" s="170"/>
      <c r="F20" s="170"/>
      <c r="G20" s="171"/>
    </row>
    <row r="21" spans="2:7" x14ac:dyDescent="0.35">
      <c r="B21" s="169"/>
      <c r="C21" s="170"/>
      <c r="D21" s="170"/>
      <c r="E21" s="170"/>
      <c r="F21" s="170"/>
      <c r="G21" s="171"/>
    </row>
    <row r="22" spans="2:7" x14ac:dyDescent="0.35">
      <c r="B22" s="169"/>
      <c r="C22" s="170"/>
      <c r="D22" s="170"/>
      <c r="E22" s="170"/>
      <c r="F22" s="170"/>
      <c r="G22" s="171"/>
    </row>
    <row r="23" spans="2:7" x14ac:dyDescent="0.35">
      <c r="B23" s="169"/>
      <c r="C23" s="170"/>
      <c r="D23" s="170"/>
      <c r="E23" s="170"/>
      <c r="F23" s="170"/>
      <c r="G23" s="171"/>
    </row>
    <row r="24" spans="2:7" x14ac:dyDescent="0.35">
      <c r="B24" s="169"/>
      <c r="C24" s="170"/>
      <c r="D24" s="170"/>
      <c r="E24" s="170"/>
      <c r="F24" s="170"/>
      <c r="G24" s="171"/>
    </row>
    <row r="25" spans="2:7" ht="49.5" customHeight="1" x14ac:dyDescent="0.35">
      <c r="B25" s="172"/>
      <c r="C25" s="173"/>
      <c r="D25" s="173"/>
      <c r="E25" s="173"/>
      <c r="F25" s="173"/>
      <c r="G25" s="174"/>
    </row>
  </sheetData>
  <mergeCells count="6">
    <mergeCell ref="B5:G8"/>
    <mergeCell ref="C11:D11"/>
    <mergeCell ref="C12:D12"/>
    <mergeCell ref="B18:G25"/>
    <mergeCell ref="C13:D13"/>
    <mergeCell ref="C14:D1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23D87-9BED-498E-B7C2-D5ABFC00C3FE}">
  <dimension ref="A2:F19"/>
  <sheetViews>
    <sheetView showGridLines="0" zoomScale="85" zoomScaleNormal="85" workbookViewId="0">
      <selection activeCell="B2" sqref="B2"/>
    </sheetView>
  </sheetViews>
  <sheetFormatPr defaultRowHeight="14.5" x14ac:dyDescent="0.35"/>
  <cols>
    <col min="1" max="1" width="33.54296875" bestFit="1" customWidth="1"/>
    <col min="2" max="2" width="26.81640625" bestFit="1" customWidth="1"/>
    <col min="3" max="3" width="30.81640625" customWidth="1"/>
    <col min="4" max="4" width="24.1796875" customWidth="1"/>
    <col min="5" max="5" width="22" customWidth="1"/>
    <col min="6" max="6" width="62.453125" bestFit="1" customWidth="1"/>
  </cols>
  <sheetData>
    <row r="2" spans="1:6" x14ac:dyDescent="0.35">
      <c r="A2" t="s">
        <v>72</v>
      </c>
      <c r="B2" s="80" t="str">
        <f>Dashboard!B3</f>
        <v>Alberta</v>
      </c>
    </row>
    <row r="4" spans="1:6" x14ac:dyDescent="0.35">
      <c r="B4" s="57" t="s">
        <v>118</v>
      </c>
      <c r="C4" s="57" t="s">
        <v>119</v>
      </c>
      <c r="D4" s="57" t="s">
        <v>120</v>
      </c>
      <c r="E4" s="57" t="s">
        <v>121</v>
      </c>
      <c r="F4" s="57" t="s">
        <v>83</v>
      </c>
    </row>
    <row r="5" spans="1:6" x14ac:dyDescent="0.35">
      <c r="A5" t="s">
        <v>40</v>
      </c>
      <c r="B5" s="100">
        <f>VLOOKUP($B$2,'Other Cost Data'!$A:$F,6,FALSE)</f>
        <v>4500</v>
      </c>
      <c r="C5" s="56" t="s">
        <v>122</v>
      </c>
      <c r="D5" s="100">
        <f>B5*(1+Dashboard!$B$6)</f>
        <v>6313.5</v>
      </c>
      <c r="E5" s="109">
        <f>D5*(B13*0.2)</f>
        <v>22223.520000000004</v>
      </c>
      <c r="F5" t="s">
        <v>123</v>
      </c>
    </row>
    <row r="6" spans="1:6" x14ac:dyDescent="0.35">
      <c r="A6" t="s">
        <v>124</v>
      </c>
      <c r="B6" s="100">
        <f>VLOOKUP(B2,'Other Cost Data'!A:G,7,FALSE)</f>
        <v>1500</v>
      </c>
      <c r="C6" s="56" t="s">
        <v>125</v>
      </c>
      <c r="D6" s="100">
        <f>B6</f>
        <v>1500</v>
      </c>
      <c r="E6" s="109">
        <f>D6*B11</f>
        <v>28500</v>
      </c>
    </row>
    <row r="7" spans="1:6" x14ac:dyDescent="0.35">
      <c r="A7" t="s">
        <v>126</v>
      </c>
      <c r="B7" s="100">
        <f>VLOOKUP($B$2,'Other Cost Data'!$A:$F,2,FALSE)</f>
        <v>387</v>
      </c>
      <c r="C7" s="56" t="s">
        <v>122</v>
      </c>
      <c r="D7" s="100">
        <f>B7</f>
        <v>387</v>
      </c>
      <c r="E7" s="109">
        <f>D7*(B13*0.2)</f>
        <v>1362.2400000000002</v>
      </c>
      <c r="F7" t="s">
        <v>127</v>
      </c>
    </row>
    <row r="8" spans="1:6" x14ac:dyDescent="0.35">
      <c r="A8" t="s">
        <v>128</v>
      </c>
      <c r="B8" s="100">
        <f>VLOOKUP($B$2,'Other Cost Data'!$A:$F,4,FALSE)</f>
        <v>37.388888888888893</v>
      </c>
      <c r="C8" s="56" t="s">
        <v>122</v>
      </c>
      <c r="D8" s="100">
        <f>B8</f>
        <v>37.388888888888893</v>
      </c>
      <c r="E8" s="109">
        <f>D8*B13</f>
        <v>658.04444444444459</v>
      </c>
      <c r="F8" t="s">
        <v>129</v>
      </c>
    </row>
    <row r="9" spans="1:6" x14ac:dyDescent="0.35">
      <c r="A9" t="s">
        <v>130</v>
      </c>
      <c r="B9" s="121">
        <v>1</v>
      </c>
      <c r="C9" s="56" t="s">
        <v>131</v>
      </c>
      <c r="D9" s="101">
        <f>B9*(1+Dashboard!$B$6)</f>
        <v>1.403</v>
      </c>
      <c r="E9" s="109">
        <f>D9*B12</f>
        <v>210450</v>
      </c>
      <c r="F9" t="s">
        <v>132</v>
      </c>
    </row>
    <row r="10" spans="1:6" x14ac:dyDescent="0.35">
      <c r="E10" s="109"/>
    </row>
    <row r="11" spans="1:6" x14ac:dyDescent="0.35">
      <c r="A11" t="s">
        <v>133</v>
      </c>
      <c r="B11" s="98">
        <f>'Bus Replacement'!B8</f>
        <v>19</v>
      </c>
      <c r="C11" s="116" t="s">
        <v>134</v>
      </c>
      <c r="D11" s="10" t="s">
        <v>42</v>
      </c>
      <c r="E11" s="85">
        <f>SUM(E5:E9)</f>
        <v>263193.80444444442</v>
      </c>
    </row>
    <row r="12" spans="1:6" x14ac:dyDescent="0.35">
      <c r="A12" t="s">
        <v>135</v>
      </c>
      <c r="B12" s="63">
        <f>Dashboard!B22</f>
        <v>150000</v>
      </c>
      <c r="C12" s="99"/>
    </row>
    <row r="13" spans="1:6" x14ac:dyDescent="0.35">
      <c r="A13" t="s">
        <v>136</v>
      </c>
      <c r="B13" s="117">
        <f>SUM('Bus Drivers-Monitors'!C3:C4)</f>
        <v>17.600000000000001</v>
      </c>
      <c r="C13" s="116" t="s">
        <v>137</v>
      </c>
    </row>
    <row r="16" spans="1:6" x14ac:dyDescent="0.35">
      <c r="A16" s="31"/>
      <c r="B16" s="12" t="s">
        <v>2</v>
      </c>
    </row>
    <row r="17" spans="1:2" x14ac:dyDescent="0.35">
      <c r="A17" s="16"/>
      <c r="B17" s="12" t="s">
        <v>3</v>
      </c>
    </row>
    <row r="18" spans="1:2" x14ac:dyDescent="0.35">
      <c r="A18" s="19"/>
      <c r="B18" s="12" t="s">
        <v>96</v>
      </c>
    </row>
    <row r="19" spans="1:2" x14ac:dyDescent="0.35">
      <c r="A19" s="84"/>
      <c r="B19" s="12" t="s">
        <v>5</v>
      </c>
    </row>
  </sheetData>
  <sheetProtection sheet="1" objects="1" scenarios="1"/>
  <protectedRanges>
    <protectedRange sqref="B9" name="Range1"/>
  </protectedRange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12CB8-09D9-4E65-B025-2C1506969542}">
  <dimension ref="A2:A8"/>
  <sheetViews>
    <sheetView showGridLines="0" workbookViewId="0">
      <selection activeCell="A2" sqref="A2"/>
    </sheetView>
  </sheetViews>
  <sheetFormatPr defaultRowHeight="14.5" x14ac:dyDescent="0.35"/>
  <cols>
    <col min="1" max="1" width="39.1796875" customWidth="1"/>
  </cols>
  <sheetData>
    <row r="2" spans="1:1" x14ac:dyDescent="0.35">
      <c r="A2" t="s">
        <v>138</v>
      </c>
    </row>
    <row r="4" spans="1:1" x14ac:dyDescent="0.35">
      <c r="A4" s="10" t="s">
        <v>139</v>
      </c>
    </row>
    <row r="5" spans="1:1" x14ac:dyDescent="0.35">
      <c r="A5" t="s">
        <v>140</v>
      </c>
    </row>
    <row r="6" spans="1:1" x14ac:dyDescent="0.35">
      <c r="A6" s="10" t="s">
        <v>141</v>
      </c>
    </row>
    <row r="7" spans="1:1" x14ac:dyDescent="0.35">
      <c r="A7" s="10" t="s">
        <v>142</v>
      </c>
    </row>
    <row r="8" spans="1:1" x14ac:dyDescent="0.35">
      <c r="A8" s="10" t="s">
        <v>143</v>
      </c>
    </row>
  </sheetData>
  <sheetProtection sheet="1" objects="1" scenarios="1"/>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22ED4-1DDD-44E8-989C-A5A885E59DA0}">
  <dimension ref="A1:J199"/>
  <sheetViews>
    <sheetView zoomScale="85" zoomScaleNormal="85" workbookViewId="0">
      <pane ySplit="1" topLeftCell="A2" activePane="bottomLeft" state="frozen"/>
      <selection pane="bottomLeft"/>
    </sheetView>
  </sheetViews>
  <sheetFormatPr defaultRowHeight="14.5" x14ac:dyDescent="0.35"/>
  <cols>
    <col min="1" max="10" width="15.81640625" customWidth="1"/>
  </cols>
  <sheetData>
    <row r="1" spans="1:10" x14ac:dyDescent="0.35">
      <c r="A1" s="2" t="s">
        <v>144</v>
      </c>
      <c r="B1" s="2" t="s">
        <v>7</v>
      </c>
      <c r="C1" s="2" t="s">
        <v>145</v>
      </c>
      <c r="D1" s="2" t="s">
        <v>146</v>
      </c>
      <c r="E1" s="2" t="s">
        <v>147</v>
      </c>
      <c r="F1" s="2" t="s">
        <v>148</v>
      </c>
      <c r="G1" s="2" t="s">
        <v>149</v>
      </c>
      <c r="H1" s="4"/>
      <c r="I1" s="4"/>
      <c r="J1" s="4"/>
    </row>
    <row r="2" spans="1:10" x14ac:dyDescent="0.35">
      <c r="A2" t="s">
        <v>150</v>
      </c>
      <c r="B2" t="s">
        <v>151</v>
      </c>
      <c r="C2" t="s">
        <v>152</v>
      </c>
      <c r="D2" t="s">
        <v>153</v>
      </c>
      <c r="E2" t="s">
        <v>154</v>
      </c>
      <c r="F2" t="s">
        <v>155</v>
      </c>
      <c r="G2" t="s">
        <v>156</v>
      </c>
    </row>
    <row r="3" spans="1:10" x14ac:dyDescent="0.35">
      <c r="A3" t="s">
        <v>157</v>
      </c>
      <c r="B3" t="s">
        <v>158</v>
      </c>
      <c r="C3" t="s">
        <v>159</v>
      </c>
      <c r="D3" t="s">
        <v>160</v>
      </c>
      <c r="E3" t="s">
        <v>161</v>
      </c>
      <c r="F3" t="s">
        <v>162</v>
      </c>
      <c r="G3" t="s">
        <v>163</v>
      </c>
    </row>
    <row r="4" spans="1:10" x14ac:dyDescent="0.35">
      <c r="A4" t="s">
        <v>164</v>
      </c>
      <c r="B4" t="s">
        <v>165</v>
      </c>
      <c r="C4" t="s">
        <v>166</v>
      </c>
      <c r="D4" t="s">
        <v>167</v>
      </c>
      <c r="E4" t="s">
        <v>168</v>
      </c>
      <c r="F4" t="s">
        <v>169</v>
      </c>
      <c r="G4" t="s">
        <v>170</v>
      </c>
    </row>
    <row r="5" spans="1:10" x14ac:dyDescent="0.35">
      <c r="A5" t="s">
        <v>171</v>
      </c>
      <c r="B5" t="s">
        <v>172</v>
      </c>
      <c r="C5" t="s">
        <v>173</v>
      </c>
      <c r="D5" t="s">
        <v>174</v>
      </c>
      <c r="E5" t="s">
        <v>175</v>
      </c>
      <c r="F5" t="s">
        <v>176</v>
      </c>
      <c r="G5" t="s">
        <v>177</v>
      </c>
    </row>
    <row r="6" spans="1:10" x14ac:dyDescent="0.35">
      <c r="A6" t="s">
        <v>178</v>
      </c>
      <c r="B6" t="s">
        <v>179</v>
      </c>
      <c r="C6" t="s">
        <v>180</v>
      </c>
      <c r="D6" t="s">
        <v>181</v>
      </c>
      <c r="E6" t="s">
        <v>182</v>
      </c>
      <c r="F6" t="s">
        <v>183</v>
      </c>
      <c r="G6" t="s">
        <v>184</v>
      </c>
    </row>
    <row r="7" spans="1:10" x14ac:dyDescent="0.35">
      <c r="A7" t="s">
        <v>185</v>
      </c>
      <c r="B7" t="s">
        <v>186</v>
      </c>
      <c r="C7" t="s">
        <v>187</v>
      </c>
      <c r="D7" t="s">
        <v>188</v>
      </c>
      <c r="E7" t="s">
        <v>189</v>
      </c>
      <c r="F7" t="s">
        <v>190</v>
      </c>
      <c r="G7" t="s">
        <v>191</v>
      </c>
    </row>
    <row r="8" spans="1:10" x14ac:dyDescent="0.35">
      <c r="A8" t="s">
        <v>192</v>
      </c>
      <c r="B8" t="s">
        <v>193</v>
      </c>
      <c r="C8" t="s">
        <v>194</v>
      </c>
      <c r="D8" t="s">
        <v>195</v>
      </c>
      <c r="E8" t="s">
        <v>196</v>
      </c>
      <c r="F8" t="s">
        <v>197</v>
      </c>
      <c r="G8" t="s">
        <v>198</v>
      </c>
    </row>
    <row r="9" spans="1:10" x14ac:dyDescent="0.35">
      <c r="A9" t="s">
        <v>199</v>
      </c>
      <c r="B9" t="s">
        <v>200</v>
      </c>
      <c r="C9" t="s">
        <v>201</v>
      </c>
      <c r="D9" t="s">
        <v>202</v>
      </c>
      <c r="E9" t="s">
        <v>203</v>
      </c>
      <c r="F9" t="s">
        <v>204</v>
      </c>
      <c r="G9" t="s">
        <v>205</v>
      </c>
    </row>
    <row r="10" spans="1:10" x14ac:dyDescent="0.35">
      <c r="A10" t="s">
        <v>206</v>
      </c>
      <c r="B10" t="s">
        <v>207</v>
      </c>
      <c r="C10" t="s">
        <v>208</v>
      </c>
      <c r="D10" t="s">
        <v>209</v>
      </c>
      <c r="E10" t="s">
        <v>210</v>
      </c>
      <c r="F10" t="s">
        <v>211</v>
      </c>
      <c r="G10" t="s">
        <v>212</v>
      </c>
    </row>
    <row r="11" spans="1:10" x14ac:dyDescent="0.35">
      <c r="A11" t="s">
        <v>213</v>
      </c>
      <c r="B11" t="s">
        <v>214</v>
      </c>
      <c r="C11" t="s">
        <v>215</v>
      </c>
      <c r="D11" t="s">
        <v>216</v>
      </c>
      <c r="E11" t="s">
        <v>217</v>
      </c>
      <c r="F11" t="s">
        <v>218</v>
      </c>
      <c r="G11" t="s">
        <v>219</v>
      </c>
    </row>
    <row r="12" spans="1:10" x14ac:dyDescent="0.35">
      <c r="A12" t="s">
        <v>220</v>
      </c>
      <c r="B12" t="s">
        <v>221</v>
      </c>
      <c r="C12" t="s">
        <v>222</v>
      </c>
      <c r="D12" t="s">
        <v>223</v>
      </c>
      <c r="E12" t="s">
        <v>224</v>
      </c>
      <c r="F12" t="s">
        <v>225</v>
      </c>
      <c r="G12" t="s">
        <v>226</v>
      </c>
    </row>
    <row r="13" spans="1:10" x14ac:dyDescent="0.35">
      <c r="A13" t="s">
        <v>227</v>
      </c>
      <c r="B13" t="s">
        <v>228</v>
      </c>
      <c r="C13" t="s">
        <v>229</v>
      </c>
      <c r="D13" t="s">
        <v>230</v>
      </c>
      <c r="E13" t="s">
        <v>231</v>
      </c>
      <c r="F13" t="s">
        <v>232</v>
      </c>
      <c r="G13" t="s">
        <v>233</v>
      </c>
    </row>
    <row r="14" spans="1:10" x14ac:dyDescent="0.35">
      <c r="A14" t="s">
        <v>234</v>
      </c>
      <c r="B14" t="s">
        <v>235</v>
      </c>
      <c r="C14" t="s">
        <v>236</v>
      </c>
      <c r="D14" t="s">
        <v>237</v>
      </c>
      <c r="E14" t="s">
        <v>238</v>
      </c>
      <c r="F14" t="s">
        <v>239</v>
      </c>
      <c r="G14" t="s">
        <v>240</v>
      </c>
    </row>
    <row r="15" spans="1:10" x14ac:dyDescent="0.35">
      <c r="A15" t="s">
        <v>241</v>
      </c>
      <c r="B15" t="s">
        <v>242</v>
      </c>
      <c r="C15" t="s">
        <v>243</v>
      </c>
      <c r="D15" t="s">
        <v>244</v>
      </c>
      <c r="E15" t="s">
        <v>245</v>
      </c>
      <c r="F15" t="s">
        <v>246</v>
      </c>
      <c r="G15" t="s">
        <v>247</v>
      </c>
    </row>
    <row r="16" spans="1:10" x14ac:dyDescent="0.35">
      <c r="A16" t="s">
        <v>248</v>
      </c>
      <c r="B16" t="s">
        <v>249</v>
      </c>
      <c r="C16" t="s">
        <v>250</v>
      </c>
      <c r="D16" t="s">
        <v>251</v>
      </c>
      <c r="E16" t="s">
        <v>252</v>
      </c>
      <c r="F16" t="s">
        <v>253</v>
      </c>
      <c r="G16" t="s">
        <v>254</v>
      </c>
    </row>
    <row r="17" spans="1:7" x14ac:dyDescent="0.35">
      <c r="A17" t="s">
        <v>255</v>
      </c>
      <c r="B17" t="s">
        <v>256</v>
      </c>
      <c r="C17" t="s">
        <v>257</v>
      </c>
      <c r="D17" t="s">
        <v>258</v>
      </c>
      <c r="E17" t="s">
        <v>259</v>
      </c>
      <c r="F17" t="s">
        <v>260</v>
      </c>
      <c r="G17" t="s">
        <v>261</v>
      </c>
    </row>
    <row r="18" spans="1:7" x14ac:dyDescent="0.35">
      <c r="A18" t="s">
        <v>262</v>
      </c>
      <c r="B18" t="s">
        <v>263</v>
      </c>
      <c r="C18" t="s">
        <v>264</v>
      </c>
      <c r="D18" t="s">
        <v>265</v>
      </c>
      <c r="E18" t="s">
        <v>266</v>
      </c>
      <c r="F18" t="s">
        <v>267</v>
      </c>
      <c r="G18" t="s">
        <v>268</v>
      </c>
    </row>
    <row r="19" spans="1:7" x14ac:dyDescent="0.35">
      <c r="A19" t="s">
        <v>269</v>
      </c>
      <c r="B19" t="s">
        <v>270</v>
      </c>
      <c r="C19" t="s">
        <v>271</v>
      </c>
      <c r="D19" t="s">
        <v>272</v>
      </c>
      <c r="E19" t="s">
        <v>273</v>
      </c>
      <c r="F19" t="s">
        <v>274</v>
      </c>
      <c r="G19" t="s">
        <v>275</v>
      </c>
    </row>
    <row r="20" spans="1:7" x14ac:dyDescent="0.35">
      <c r="A20" t="s">
        <v>276</v>
      </c>
      <c r="B20" t="s">
        <v>277</v>
      </c>
      <c r="C20" t="s">
        <v>278</v>
      </c>
      <c r="D20" t="s">
        <v>279</v>
      </c>
      <c r="E20" t="s">
        <v>280</v>
      </c>
      <c r="F20" t="s">
        <v>281</v>
      </c>
      <c r="G20" t="s">
        <v>282</v>
      </c>
    </row>
    <row r="21" spans="1:7" x14ac:dyDescent="0.35">
      <c r="A21" t="s">
        <v>283</v>
      </c>
      <c r="B21" t="s">
        <v>284</v>
      </c>
      <c r="C21" t="s">
        <v>285</v>
      </c>
      <c r="D21" t="s">
        <v>286</v>
      </c>
      <c r="E21" t="s">
        <v>287</v>
      </c>
      <c r="F21" t="s">
        <v>288</v>
      </c>
      <c r="G21" t="s">
        <v>289</v>
      </c>
    </row>
    <row r="22" spans="1:7" x14ac:dyDescent="0.35">
      <c r="A22" t="s">
        <v>290</v>
      </c>
      <c r="B22" t="s">
        <v>291</v>
      </c>
      <c r="C22" t="s">
        <v>292</v>
      </c>
      <c r="D22" t="s">
        <v>293</v>
      </c>
      <c r="E22" t="s">
        <v>294</v>
      </c>
      <c r="F22" t="s">
        <v>295</v>
      </c>
      <c r="G22" t="s">
        <v>296</v>
      </c>
    </row>
    <row r="23" spans="1:7" x14ac:dyDescent="0.35">
      <c r="A23" t="s">
        <v>297</v>
      </c>
      <c r="B23" t="s">
        <v>298</v>
      </c>
      <c r="C23" t="s">
        <v>299</v>
      </c>
      <c r="D23" t="s">
        <v>300</v>
      </c>
      <c r="E23" t="s">
        <v>301</v>
      </c>
      <c r="F23" t="s">
        <v>302</v>
      </c>
      <c r="G23" t="s">
        <v>303</v>
      </c>
    </row>
    <row r="24" spans="1:7" x14ac:dyDescent="0.35">
      <c r="A24" t="s">
        <v>304</v>
      </c>
      <c r="B24" t="s">
        <v>305</v>
      </c>
      <c r="C24" t="s">
        <v>306</v>
      </c>
      <c r="D24" t="s">
        <v>307</v>
      </c>
      <c r="E24" t="s">
        <v>308</v>
      </c>
      <c r="F24" t="s">
        <v>309</v>
      </c>
      <c r="G24" t="s">
        <v>310</v>
      </c>
    </row>
    <row r="25" spans="1:7" x14ac:dyDescent="0.35">
      <c r="A25" t="s">
        <v>311</v>
      </c>
      <c r="B25" t="s">
        <v>312</v>
      </c>
      <c r="C25" t="s">
        <v>313</v>
      </c>
      <c r="D25" t="s">
        <v>314</v>
      </c>
      <c r="E25" t="s">
        <v>315</v>
      </c>
      <c r="F25" t="s">
        <v>316</v>
      </c>
      <c r="G25" t="s">
        <v>317</v>
      </c>
    </row>
    <row r="26" spans="1:7" x14ac:dyDescent="0.35">
      <c r="A26" t="s">
        <v>318</v>
      </c>
      <c r="B26" t="s">
        <v>319</v>
      </c>
      <c r="C26" t="s">
        <v>320</v>
      </c>
      <c r="D26" t="s">
        <v>321</v>
      </c>
      <c r="E26" t="s">
        <v>322</v>
      </c>
      <c r="F26" t="s">
        <v>323</v>
      </c>
      <c r="G26" t="s">
        <v>324</v>
      </c>
    </row>
    <row r="27" spans="1:7" x14ac:dyDescent="0.35">
      <c r="A27" t="s">
        <v>325</v>
      </c>
      <c r="B27" t="s">
        <v>326</v>
      </c>
      <c r="C27" t="s">
        <v>327</v>
      </c>
      <c r="D27" t="s">
        <v>328</v>
      </c>
      <c r="E27" t="s">
        <v>329</v>
      </c>
      <c r="F27" t="s">
        <v>330</v>
      </c>
      <c r="G27" t="s">
        <v>331</v>
      </c>
    </row>
    <row r="28" spans="1:7" x14ac:dyDescent="0.35">
      <c r="A28" t="s">
        <v>332</v>
      </c>
      <c r="B28" t="s">
        <v>333</v>
      </c>
      <c r="C28" t="s">
        <v>334</v>
      </c>
      <c r="D28" t="s">
        <v>335</v>
      </c>
      <c r="E28" t="s">
        <v>336</v>
      </c>
      <c r="F28" t="s">
        <v>337</v>
      </c>
      <c r="G28" t="s">
        <v>338</v>
      </c>
    </row>
    <row r="29" spans="1:7" x14ac:dyDescent="0.35">
      <c r="A29" t="s">
        <v>339</v>
      </c>
      <c r="B29" t="s">
        <v>340</v>
      </c>
      <c r="C29" t="s">
        <v>341</v>
      </c>
      <c r="D29" t="s">
        <v>342</v>
      </c>
      <c r="E29" t="s">
        <v>343</v>
      </c>
      <c r="F29" t="s">
        <v>344</v>
      </c>
      <c r="G29" t="s">
        <v>345</v>
      </c>
    </row>
    <row r="30" spans="1:7" x14ac:dyDescent="0.35">
      <c r="A30" t="s">
        <v>346</v>
      </c>
      <c r="B30" t="s">
        <v>347</v>
      </c>
      <c r="C30" t="s">
        <v>348</v>
      </c>
      <c r="D30" t="s">
        <v>349</v>
      </c>
      <c r="E30" t="s">
        <v>350</v>
      </c>
      <c r="F30" t="s">
        <v>351</v>
      </c>
      <c r="G30" t="s">
        <v>352</v>
      </c>
    </row>
    <row r="31" spans="1:7" x14ac:dyDescent="0.35">
      <c r="A31" t="s">
        <v>353</v>
      </c>
      <c r="B31" t="s">
        <v>354</v>
      </c>
      <c r="C31" t="s">
        <v>355</v>
      </c>
      <c r="D31" t="s">
        <v>356</v>
      </c>
      <c r="E31" t="s">
        <v>357</v>
      </c>
      <c r="F31" t="s">
        <v>358</v>
      </c>
      <c r="G31" t="s">
        <v>359</v>
      </c>
    </row>
    <row r="32" spans="1:7" x14ac:dyDescent="0.35">
      <c r="A32" t="s">
        <v>360</v>
      </c>
      <c r="B32" t="s">
        <v>361</v>
      </c>
      <c r="C32" t="s">
        <v>362</v>
      </c>
      <c r="D32" t="s">
        <v>363</v>
      </c>
      <c r="E32" t="s">
        <v>364</v>
      </c>
      <c r="F32" t="s">
        <v>365</v>
      </c>
      <c r="G32" t="s">
        <v>366</v>
      </c>
    </row>
    <row r="33" spans="1:7" x14ac:dyDescent="0.35">
      <c r="A33" t="s">
        <v>367</v>
      </c>
      <c r="B33" t="s">
        <v>368</v>
      </c>
      <c r="C33" t="s">
        <v>369</v>
      </c>
      <c r="D33" t="s">
        <v>370</v>
      </c>
      <c r="E33" t="s">
        <v>371</v>
      </c>
      <c r="F33" t="s">
        <v>372</v>
      </c>
      <c r="G33" t="s">
        <v>373</v>
      </c>
    </row>
    <row r="34" spans="1:7" x14ac:dyDescent="0.35">
      <c r="A34" t="s">
        <v>374</v>
      </c>
      <c r="B34" t="s">
        <v>375</v>
      </c>
      <c r="C34" t="s">
        <v>376</v>
      </c>
      <c r="D34" t="s">
        <v>377</v>
      </c>
      <c r="E34" t="s">
        <v>378</v>
      </c>
      <c r="F34" t="s">
        <v>379</v>
      </c>
      <c r="G34" t="s">
        <v>380</v>
      </c>
    </row>
    <row r="35" spans="1:7" x14ac:dyDescent="0.35">
      <c r="A35" t="s">
        <v>381</v>
      </c>
      <c r="B35" t="s">
        <v>382</v>
      </c>
      <c r="C35" t="s">
        <v>383</v>
      </c>
      <c r="D35" t="s">
        <v>384</v>
      </c>
      <c r="E35" t="s">
        <v>385</v>
      </c>
      <c r="F35" t="s">
        <v>386</v>
      </c>
      <c r="G35" t="s">
        <v>387</v>
      </c>
    </row>
    <row r="36" spans="1:7" x14ac:dyDescent="0.35">
      <c r="A36" t="s">
        <v>388</v>
      </c>
      <c r="B36" t="s">
        <v>389</v>
      </c>
      <c r="C36" t="s">
        <v>390</v>
      </c>
      <c r="D36" t="s">
        <v>391</v>
      </c>
      <c r="E36" t="s">
        <v>392</v>
      </c>
      <c r="F36" t="s">
        <v>393</v>
      </c>
    </row>
    <row r="37" spans="1:7" x14ac:dyDescent="0.35">
      <c r="A37" t="s">
        <v>394</v>
      </c>
      <c r="B37" t="s">
        <v>395</v>
      </c>
      <c r="C37" t="s">
        <v>396</v>
      </c>
      <c r="D37" t="s">
        <v>397</v>
      </c>
      <c r="E37" t="s">
        <v>398</v>
      </c>
      <c r="F37" t="s">
        <v>399</v>
      </c>
    </row>
    <row r="38" spans="1:7" x14ac:dyDescent="0.35">
      <c r="A38" t="s">
        <v>400</v>
      </c>
      <c r="B38" t="s">
        <v>401</v>
      </c>
      <c r="C38" t="s">
        <v>402</v>
      </c>
      <c r="D38" t="s">
        <v>403</v>
      </c>
      <c r="E38" t="s">
        <v>404</v>
      </c>
      <c r="F38" t="s">
        <v>405</v>
      </c>
    </row>
    <row r="39" spans="1:7" x14ac:dyDescent="0.35">
      <c r="A39" t="s">
        <v>406</v>
      </c>
      <c r="B39" t="s">
        <v>407</v>
      </c>
      <c r="C39" t="s">
        <v>408</v>
      </c>
      <c r="D39" t="s">
        <v>409</v>
      </c>
      <c r="E39" t="s">
        <v>410</v>
      </c>
      <c r="F39" t="s">
        <v>411</v>
      </c>
    </row>
    <row r="40" spans="1:7" x14ac:dyDescent="0.35">
      <c r="A40" t="s">
        <v>412</v>
      </c>
      <c r="B40" t="s">
        <v>413</v>
      </c>
      <c r="C40" t="s">
        <v>414</v>
      </c>
      <c r="D40" t="s">
        <v>415</v>
      </c>
      <c r="E40" t="s">
        <v>416</v>
      </c>
      <c r="F40" t="s">
        <v>417</v>
      </c>
    </row>
    <row r="41" spans="1:7" x14ac:dyDescent="0.35">
      <c r="A41" t="s">
        <v>418</v>
      </c>
      <c r="B41" t="s">
        <v>419</v>
      </c>
      <c r="C41" t="s">
        <v>420</v>
      </c>
      <c r="D41" t="s">
        <v>421</v>
      </c>
      <c r="E41" t="s">
        <v>422</v>
      </c>
      <c r="F41" t="s">
        <v>423</v>
      </c>
    </row>
    <row r="42" spans="1:7" x14ac:dyDescent="0.35">
      <c r="A42" t="s">
        <v>424</v>
      </c>
      <c r="B42" t="s">
        <v>425</v>
      </c>
      <c r="C42" t="s">
        <v>426</v>
      </c>
      <c r="D42" t="s">
        <v>427</v>
      </c>
      <c r="E42" t="s">
        <v>428</v>
      </c>
    </row>
    <row r="43" spans="1:7" x14ac:dyDescent="0.35">
      <c r="A43" t="s">
        <v>429</v>
      </c>
      <c r="B43" t="s">
        <v>430</v>
      </c>
      <c r="C43" t="s">
        <v>431</v>
      </c>
      <c r="D43" t="s">
        <v>432</v>
      </c>
      <c r="E43" t="s">
        <v>433</v>
      </c>
    </row>
    <row r="44" spans="1:7" x14ac:dyDescent="0.35">
      <c r="A44" t="s">
        <v>434</v>
      </c>
      <c r="B44" t="s">
        <v>435</v>
      </c>
      <c r="C44" t="s">
        <v>436</v>
      </c>
      <c r="D44" t="s">
        <v>437</v>
      </c>
      <c r="E44" t="s">
        <v>438</v>
      </c>
    </row>
    <row r="45" spans="1:7" x14ac:dyDescent="0.35">
      <c r="A45" t="s">
        <v>439</v>
      </c>
      <c r="B45" t="s">
        <v>440</v>
      </c>
      <c r="C45" t="s">
        <v>441</v>
      </c>
      <c r="D45" t="s">
        <v>442</v>
      </c>
      <c r="E45" t="s">
        <v>443</v>
      </c>
    </row>
    <row r="46" spans="1:7" x14ac:dyDescent="0.35">
      <c r="A46" t="s">
        <v>444</v>
      </c>
      <c r="B46" t="s">
        <v>445</v>
      </c>
      <c r="C46" t="s">
        <v>446</v>
      </c>
      <c r="D46" t="s">
        <v>447</v>
      </c>
      <c r="E46" t="s">
        <v>448</v>
      </c>
    </row>
    <row r="47" spans="1:7" x14ac:dyDescent="0.35">
      <c r="A47" t="s">
        <v>449</v>
      </c>
      <c r="B47" t="s">
        <v>9</v>
      </c>
      <c r="C47" t="s">
        <v>450</v>
      </c>
      <c r="D47" t="s">
        <v>451</v>
      </c>
      <c r="E47" t="s">
        <v>452</v>
      </c>
    </row>
    <row r="48" spans="1:7" x14ac:dyDescent="0.35">
      <c r="A48" t="s">
        <v>453</v>
      </c>
      <c r="C48" t="s">
        <v>454</v>
      </c>
      <c r="D48" t="s">
        <v>455</v>
      </c>
      <c r="E48" t="s">
        <v>456</v>
      </c>
    </row>
    <row r="49" spans="1:5" x14ac:dyDescent="0.35">
      <c r="A49" t="s">
        <v>457</v>
      </c>
      <c r="C49" t="s">
        <v>458</v>
      </c>
      <c r="D49" t="s">
        <v>459</v>
      </c>
      <c r="E49" t="s">
        <v>460</v>
      </c>
    </row>
    <row r="50" spans="1:5" x14ac:dyDescent="0.35">
      <c r="A50" t="s">
        <v>461</v>
      </c>
      <c r="C50" t="s">
        <v>462</v>
      </c>
      <c r="D50" t="s">
        <v>463</v>
      </c>
      <c r="E50" t="s">
        <v>464</v>
      </c>
    </row>
    <row r="51" spans="1:5" x14ac:dyDescent="0.35">
      <c r="A51" t="s">
        <v>465</v>
      </c>
      <c r="C51" t="s">
        <v>466</v>
      </c>
      <c r="D51" t="s">
        <v>467</v>
      </c>
      <c r="E51" t="s">
        <v>468</v>
      </c>
    </row>
    <row r="52" spans="1:5" x14ac:dyDescent="0.35">
      <c r="A52" t="s">
        <v>469</v>
      </c>
      <c r="C52" t="s">
        <v>470</v>
      </c>
      <c r="D52" t="s">
        <v>471</v>
      </c>
      <c r="E52" t="s">
        <v>472</v>
      </c>
    </row>
    <row r="53" spans="1:5" x14ac:dyDescent="0.35">
      <c r="A53" t="s">
        <v>473</v>
      </c>
      <c r="C53" t="s">
        <v>474</v>
      </c>
      <c r="D53" t="s">
        <v>475</v>
      </c>
      <c r="E53" t="s">
        <v>476</v>
      </c>
    </row>
    <row r="54" spans="1:5" x14ac:dyDescent="0.35">
      <c r="A54" t="s">
        <v>477</v>
      </c>
      <c r="C54" t="s">
        <v>478</v>
      </c>
      <c r="D54" t="s">
        <v>479</v>
      </c>
      <c r="E54" t="s">
        <v>480</v>
      </c>
    </row>
    <row r="55" spans="1:5" x14ac:dyDescent="0.35">
      <c r="A55" t="s">
        <v>481</v>
      </c>
      <c r="C55" t="s">
        <v>482</v>
      </c>
      <c r="D55" t="s">
        <v>483</v>
      </c>
      <c r="E55" t="s">
        <v>484</v>
      </c>
    </row>
    <row r="56" spans="1:5" x14ac:dyDescent="0.35">
      <c r="A56" t="s">
        <v>485</v>
      </c>
      <c r="C56" t="s">
        <v>486</v>
      </c>
      <c r="D56" t="s">
        <v>487</v>
      </c>
      <c r="E56" t="s">
        <v>488</v>
      </c>
    </row>
    <row r="57" spans="1:5" x14ac:dyDescent="0.35">
      <c r="A57" t="s">
        <v>489</v>
      </c>
      <c r="C57" t="s">
        <v>490</v>
      </c>
      <c r="D57" t="s">
        <v>491</v>
      </c>
      <c r="E57" t="s">
        <v>492</v>
      </c>
    </row>
    <row r="58" spans="1:5" x14ac:dyDescent="0.35">
      <c r="A58" t="s">
        <v>493</v>
      </c>
      <c r="C58" t="s">
        <v>494</v>
      </c>
      <c r="D58" t="s">
        <v>495</v>
      </c>
      <c r="E58" t="s">
        <v>496</v>
      </c>
    </row>
    <row r="59" spans="1:5" x14ac:dyDescent="0.35">
      <c r="A59" t="s">
        <v>497</v>
      </c>
      <c r="C59" t="s">
        <v>498</v>
      </c>
      <c r="D59" t="s">
        <v>499</v>
      </c>
      <c r="E59" t="s">
        <v>500</v>
      </c>
    </row>
    <row r="60" spans="1:5" x14ac:dyDescent="0.35">
      <c r="A60" t="s">
        <v>501</v>
      </c>
      <c r="C60" t="s">
        <v>502</v>
      </c>
      <c r="D60" t="s">
        <v>503</v>
      </c>
      <c r="E60" t="s">
        <v>504</v>
      </c>
    </row>
    <row r="61" spans="1:5" x14ac:dyDescent="0.35">
      <c r="A61" t="s">
        <v>505</v>
      </c>
      <c r="C61" t="s">
        <v>506</v>
      </c>
      <c r="D61" t="s">
        <v>507</v>
      </c>
      <c r="E61" t="s">
        <v>508</v>
      </c>
    </row>
    <row r="62" spans="1:5" x14ac:dyDescent="0.35">
      <c r="A62" t="s">
        <v>509</v>
      </c>
      <c r="C62" t="s">
        <v>510</v>
      </c>
      <c r="D62" t="s">
        <v>511</v>
      </c>
      <c r="E62" t="s">
        <v>512</v>
      </c>
    </row>
    <row r="63" spans="1:5" x14ac:dyDescent="0.35">
      <c r="A63" t="s">
        <v>513</v>
      </c>
      <c r="C63" t="s">
        <v>514</v>
      </c>
      <c r="D63" t="s">
        <v>515</v>
      </c>
      <c r="E63" t="s">
        <v>516</v>
      </c>
    </row>
    <row r="64" spans="1:5" x14ac:dyDescent="0.35">
      <c r="A64" t="s">
        <v>517</v>
      </c>
      <c r="C64" t="s">
        <v>518</v>
      </c>
      <c r="D64" t="s">
        <v>519</v>
      </c>
      <c r="E64" t="s">
        <v>520</v>
      </c>
    </row>
    <row r="65" spans="1:5" x14ac:dyDescent="0.35">
      <c r="A65" t="s">
        <v>521</v>
      </c>
      <c r="C65" t="s">
        <v>522</v>
      </c>
      <c r="E65" t="s">
        <v>523</v>
      </c>
    </row>
    <row r="66" spans="1:5" x14ac:dyDescent="0.35">
      <c r="A66" t="s">
        <v>524</v>
      </c>
      <c r="C66" t="s">
        <v>525</v>
      </c>
      <c r="E66" t="s">
        <v>526</v>
      </c>
    </row>
    <row r="67" spans="1:5" x14ac:dyDescent="0.35">
      <c r="A67" t="s">
        <v>527</v>
      </c>
      <c r="C67" t="s">
        <v>528</v>
      </c>
      <c r="E67" t="s">
        <v>529</v>
      </c>
    </row>
    <row r="68" spans="1:5" x14ac:dyDescent="0.35">
      <c r="A68" t="s">
        <v>530</v>
      </c>
      <c r="C68" t="s">
        <v>531</v>
      </c>
      <c r="E68" t="s">
        <v>532</v>
      </c>
    </row>
    <row r="69" spans="1:5" x14ac:dyDescent="0.35">
      <c r="A69" t="s">
        <v>533</v>
      </c>
      <c r="C69" t="s">
        <v>534</v>
      </c>
      <c r="E69" t="s">
        <v>535</v>
      </c>
    </row>
    <row r="70" spans="1:5" x14ac:dyDescent="0.35">
      <c r="A70" t="s">
        <v>536</v>
      </c>
      <c r="C70" t="s">
        <v>537</v>
      </c>
      <c r="E70" t="s">
        <v>538</v>
      </c>
    </row>
    <row r="71" spans="1:5" x14ac:dyDescent="0.35">
      <c r="A71" t="s">
        <v>539</v>
      </c>
      <c r="C71" t="s">
        <v>540</v>
      </c>
      <c r="E71" t="s">
        <v>541</v>
      </c>
    </row>
    <row r="72" spans="1:5" x14ac:dyDescent="0.35">
      <c r="A72" t="s">
        <v>542</v>
      </c>
      <c r="E72" t="s">
        <v>543</v>
      </c>
    </row>
    <row r="73" spans="1:5" x14ac:dyDescent="0.35">
      <c r="A73" t="s">
        <v>544</v>
      </c>
      <c r="E73" t="s">
        <v>545</v>
      </c>
    </row>
    <row r="74" spans="1:5" x14ac:dyDescent="0.35">
      <c r="A74" t="s">
        <v>546</v>
      </c>
      <c r="E74" t="s">
        <v>547</v>
      </c>
    </row>
    <row r="75" spans="1:5" x14ac:dyDescent="0.35">
      <c r="A75" t="s">
        <v>548</v>
      </c>
      <c r="E75" t="s">
        <v>549</v>
      </c>
    </row>
    <row r="76" spans="1:5" x14ac:dyDescent="0.35">
      <c r="A76" t="s">
        <v>550</v>
      </c>
      <c r="E76" t="s">
        <v>551</v>
      </c>
    </row>
    <row r="77" spans="1:5" x14ac:dyDescent="0.35">
      <c r="A77" t="s">
        <v>552</v>
      </c>
      <c r="E77" t="s">
        <v>553</v>
      </c>
    </row>
    <row r="78" spans="1:5" x14ac:dyDescent="0.35">
      <c r="A78" t="s">
        <v>554</v>
      </c>
      <c r="E78" t="s">
        <v>555</v>
      </c>
    </row>
    <row r="79" spans="1:5" x14ac:dyDescent="0.35">
      <c r="A79" t="s">
        <v>556</v>
      </c>
      <c r="E79" t="s">
        <v>557</v>
      </c>
    </row>
    <row r="80" spans="1:5" x14ac:dyDescent="0.35">
      <c r="A80" t="s">
        <v>558</v>
      </c>
      <c r="E80" t="s">
        <v>559</v>
      </c>
    </row>
    <row r="81" spans="1:5" x14ac:dyDescent="0.35">
      <c r="A81" t="s">
        <v>560</v>
      </c>
      <c r="E81" t="s">
        <v>561</v>
      </c>
    </row>
    <row r="82" spans="1:5" x14ac:dyDescent="0.35">
      <c r="A82" t="s">
        <v>562</v>
      </c>
      <c r="E82" t="s">
        <v>563</v>
      </c>
    </row>
    <row r="83" spans="1:5" x14ac:dyDescent="0.35">
      <c r="A83" t="s">
        <v>564</v>
      </c>
      <c r="E83" t="s">
        <v>565</v>
      </c>
    </row>
    <row r="84" spans="1:5" x14ac:dyDescent="0.35">
      <c r="A84" t="s">
        <v>566</v>
      </c>
      <c r="E84" t="s">
        <v>567</v>
      </c>
    </row>
    <row r="85" spans="1:5" x14ac:dyDescent="0.35">
      <c r="A85" t="s">
        <v>568</v>
      </c>
      <c r="E85" t="s">
        <v>569</v>
      </c>
    </row>
    <row r="86" spans="1:5" x14ac:dyDescent="0.35">
      <c r="A86" t="s">
        <v>570</v>
      </c>
      <c r="E86" t="s">
        <v>571</v>
      </c>
    </row>
    <row r="87" spans="1:5" x14ac:dyDescent="0.35">
      <c r="A87" t="s">
        <v>572</v>
      </c>
      <c r="E87" t="s">
        <v>573</v>
      </c>
    </row>
    <row r="88" spans="1:5" x14ac:dyDescent="0.35">
      <c r="A88" t="s">
        <v>574</v>
      </c>
      <c r="E88" t="s">
        <v>575</v>
      </c>
    </row>
    <row r="89" spans="1:5" x14ac:dyDescent="0.35">
      <c r="A89" t="s">
        <v>576</v>
      </c>
      <c r="E89" t="s">
        <v>577</v>
      </c>
    </row>
    <row r="90" spans="1:5" x14ac:dyDescent="0.35">
      <c r="A90" t="s">
        <v>578</v>
      </c>
      <c r="E90" t="s">
        <v>579</v>
      </c>
    </row>
    <row r="91" spans="1:5" x14ac:dyDescent="0.35">
      <c r="A91" t="s">
        <v>580</v>
      </c>
      <c r="E91" t="s">
        <v>581</v>
      </c>
    </row>
    <row r="92" spans="1:5" x14ac:dyDescent="0.35">
      <c r="A92" t="s">
        <v>582</v>
      </c>
      <c r="E92" t="s">
        <v>583</v>
      </c>
    </row>
    <row r="93" spans="1:5" x14ac:dyDescent="0.35">
      <c r="A93" t="s">
        <v>584</v>
      </c>
      <c r="E93" t="s">
        <v>585</v>
      </c>
    </row>
    <row r="94" spans="1:5" x14ac:dyDescent="0.35">
      <c r="A94" t="s">
        <v>586</v>
      </c>
      <c r="E94" t="s">
        <v>587</v>
      </c>
    </row>
    <row r="95" spans="1:5" x14ac:dyDescent="0.35">
      <c r="A95" t="s">
        <v>588</v>
      </c>
      <c r="E95" t="s">
        <v>589</v>
      </c>
    </row>
    <row r="96" spans="1:5" x14ac:dyDescent="0.35">
      <c r="A96" t="s">
        <v>590</v>
      </c>
      <c r="E96" t="s">
        <v>591</v>
      </c>
    </row>
    <row r="97" spans="1:5" x14ac:dyDescent="0.35">
      <c r="A97" t="s">
        <v>592</v>
      </c>
      <c r="E97" t="s">
        <v>593</v>
      </c>
    </row>
    <row r="98" spans="1:5" x14ac:dyDescent="0.35">
      <c r="A98" t="s">
        <v>594</v>
      </c>
      <c r="E98" t="s">
        <v>595</v>
      </c>
    </row>
    <row r="99" spans="1:5" x14ac:dyDescent="0.35">
      <c r="A99" t="s">
        <v>596</v>
      </c>
      <c r="E99" t="s">
        <v>597</v>
      </c>
    </row>
    <row r="100" spans="1:5" x14ac:dyDescent="0.35">
      <c r="A100" t="s">
        <v>598</v>
      </c>
      <c r="E100" t="s">
        <v>599</v>
      </c>
    </row>
    <row r="101" spans="1:5" x14ac:dyDescent="0.35">
      <c r="A101" t="s">
        <v>600</v>
      </c>
      <c r="E101" t="s">
        <v>601</v>
      </c>
    </row>
    <row r="102" spans="1:5" x14ac:dyDescent="0.35">
      <c r="A102" t="s">
        <v>602</v>
      </c>
      <c r="E102" t="s">
        <v>603</v>
      </c>
    </row>
    <row r="103" spans="1:5" x14ac:dyDescent="0.35">
      <c r="A103" t="s">
        <v>604</v>
      </c>
      <c r="E103" t="s">
        <v>605</v>
      </c>
    </row>
    <row r="104" spans="1:5" x14ac:dyDescent="0.35">
      <c r="A104" t="s">
        <v>606</v>
      </c>
      <c r="E104" t="s">
        <v>607</v>
      </c>
    </row>
    <row r="105" spans="1:5" x14ac:dyDescent="0.35">
      <c r="A105" t="s">
        <v>608</v>
      </c>
      <c r="E105" t="s">
        <v>609</v>
      </c>
    </row>
    <row r="106" spans="1:5" x14ac:dyDescent="0.35">
      <c r="A106" t="s">
        <v>610</v>
      </c>
      <c r="E106" t="s">
        <v>611</v>
      </c>
    </row>
    <row r="107" spans="1:5" x14ac:dyDescent="0.35">
      <c r="A107" t="s">
        <v>612</v>
      </c>
      <c r="E107" t="s">
        <v>613</v>
      </c>
    </row>
    <row r="108" spans="1:5" x14ac:dyDescent="0.35">
      <c r="A108" t="s">
        <v>614</v>
      </c>
      <c r="E108" t="s">
        <v>615</v>
      </c>
    </row>
    <row r="109" spans="1:5" x14ac:dyDescent="0.35">
      <c r="A109" t="s">
        <v>616</v>
      </c>
      <c r="E109" t="s">
        <v>617</v>
      </c>
    </row>
    <row r="110" spans="1:5" x14ac:dyDescent="0.35">
      <c r="A110" t="s">
        <v>618</v>
      </c>
      <c r="E110" t="s">
        <v>619</v>
      </c>
    </row>
    <row r="111" spans="1:5" x14ac:dyDescent="0.35">
      <c r="A111" t="s">
        <v>620</v>
      </c>
      <c r="E111" t="s">
        <v>621</v>
      </c>
    </row>
    <row r="112" spans="1:5" x14ac:dyDescent="0.35">
      <c r="A112" t="s">
        <v>622</v>
      </c>
      <c r="E112" t="s">
        <v>623</v>
      </c>
    </row>
    <row r="113" spans="1:5" x14ac:dyDescent="0.35">
      <c r="A113" t="s">
        <v>624</v>
      </c>
      <c r="E113" t="s">
        <v>625</v>
      </c>
    </row>
    <row r="114" spans="1:5" x14ac:dyDescent="0.35">
      <c r="A114" t="s">
        <v>626</v>
      </c>
      <c r="E114" t="s">
        <v>627</v>
      </c>
    </row>
    <row r="115" spans="1:5" x14ac:dyDescent="0.35">
      <c r="A115" t="s">
        <v>628</v>
      </c>
      <c r="E115" t="s">
        <v>629</v>
      </c>
    </row>
    <row r="116" spans="1:5" x14ac:dyDescent="0.35">
      <c r="A116" t="s">
        <v>630</v>
      </c>
      <c r="E116" t="s">
        <v>631</v>
      </c>
    </row>
    <row r="117" spans="1:5" x14ac:dyDescent="0.35">
      <c r="A117" t="s">
        <v>632</v>
      </c>
      <c r="E117" t="s">
        <v>633</v>
      </c>
    </row>
    <row r="118" spans="1:5" x14ac:dyDescent="0.35">
      <c r="A118" t="s">
        <v>634</v>
      </c>
      <c r="E118" t="s">
        <v>635</v>
      </c>
    </row>
    <row r="119" spans="1:5" x14ac:dyDescent="0.35">
      <c r="A119" t="s">
        <v>636</v>
      </c>
      <c r="E119" t="s">
        <v>637</v>
      </c>
    </row>
    <row r="120" spans="1:5" x14ac:dyDescent="0.35">
      <c r="A120" t="s">
        <v>638</v>
      </c>
      <c r="E120" t="s">
        <v>639</v>
      </c>
    </row>
    <row r="121" spans="1:5" x14ac:dyDescent="0.35">
      <c r="A121" t="s">
        <v>640</v>
      </c>
      <c r="E121" t="s">
        <v>641</v>
      </c>
    </row>
    <row r="122" spans="1:5" x14ac:dyDescent="0.35">
      <c r="A122" t="s">
        <v>642</v>
      </c>
      <c r="E122" t="s">
        <v>643</v>
      </c>
    </row>
    <row r="123" spans="1:5" x14ac:dyDescent="0.35">
      <c r="A123" t="s">
        <v>644</v>
      </c>
      <c r="E123" t="s">
        <v>645</v>
      </c>
    </row>
    <row r="124" spans="1:5" x14ac:dyDescent="0.35">
      <c r="A124" t="s">
        <v>646</v>
      </c>
      <c r="E124" t="s">
        <v>647</v>
      </c>
    </row>
    <row r="125" spans="1:5" x14ac:dyDescent="0.35">
      <c r="A125" t="s">
        <v>648</v>
      </c>
      <c r="E125" t="s">
        <v>649</v>
      </c>
    </row>
    <row r="126" spans="1:5" x14ac:dyDescent="0.35">
      <c r="A126" t="s">
        <v>650</v>
      </c>
      <c r="E126" t="s">
        <v>651</v>
      </c>
    </row>
    <row r="127" spans="1:5" x14ac:dyDescent="0.35">
      <c r="A127" t="s">
        <v>652</v>
      </c>
      <c r="E127" t="s">
        <v>653</v>
      </c>
    </row>
    <row r="128" spans="1:5" x14ac:dyDescent="0.35">
      <c r="A128" t="s">
        <v>654</v>
      </c>
      <c r="E128" t="s">
        <v>655</v>
      </c>
    </row>
    <row r="129" spans="1:1" x14ac:dyDescent="0.35">
      <c r="A129" t="s">
        <v>656</v>
      </c>
    </row>
    <row r="130" spans="1:1" x14ac:dyDescent="0.35">
      <c r="A130" t="s">
        <v>657</v>
      </c>
    </row>
    <row r="131" spans="1:1" x14ac:dyDescent="0.35">
      <c r="A131" t="s">
        <v>658</v>
      </c>
    </row>
    <row r="132" spans="1:1" x14ac:dyDescent="0.35">
      <c r="A132" t="s">
        <v>659</v>
      </c>
    </row>
    <row r="133" spans="1:1" x14ac:dyDescent="0.35">
      <c r="A133" t="s">
        <v>660</v>
      </c>
    </row>
    <row r="134" spans="1:1" x14ac:dyDescent="0.35">
      <c r="A134" t="s">
        <v>661</v>
      </c>
    </row>
    <row r="135" spans="1:1" x14ac:dyDescent="0.35">
      <c r="A135" t="s">
        <v>662</v>
      </c>
    </row>
    <row r="136" spans="1:1" x14ac:dyDescent="0.35">
      <c r="A136" t="s">
        <v>663</v>
      </c>
    </row>
    <row r="137" spans="1:1" x14ac:dyDescent="0.35">
      <c r="A137" t="s">
        <v>664</v>
      </c>
    </row>
    <row r="138" spans="1:1" x14ac:dyDescent="0.35">
      <c r="A138" t="s">
        <v>665</v>
      </c>
    </row>
    <row r="139" spans="1:1" x14ac:dyDescent="0.35">
      <c r="A139" t="s">
        <v>666</v>
      </c>
    </row>
    <row r="140" spans="1:1" x14ac:dyDescent="0.35">
      <c r="A140" t="s">
        <v>667</v>
      </c>
    </row>
    <row r="141" spans="1:1" x14ac:dyDescent="0.35">
      <c r="A141" t="s">
        <v>668</v>
      </c>
    </row>
    <row r="142" spans="1:1" x14ac:dyDescent="0.35">
      <c r="A142" t="s">
        <v>669</v>
      </c>
    </row>
    <row r="143" spans="1:1" x14ac:dyDescent="0.35">
      <c r="A143" t="s">
        <v>670</v>
      </c>
    </row>
    <row r="144" spans="1:1" x14ac:dyDescent="0.35">
      <c r="A144" t="s">
        <v>671</v>
      </c>
    </row>
    <row r="145" spans="1:1" x14ac:dyDescent="0.35">
      <c r="A145" t="s">
        <v>672</v>
      </c>
    </row>
    <row r="146" spans="1:1" x14ac:dyDescent="0.35">
      <c r="A146" t="s">
        <v>673</v>
      </c>
    </row>
    <row r="147" spans="1:1" x14ac:dyDescent="0.35">
      <c r="A147" t="s">
        <v>674</v>
      </c>
    </row>
    <row r="148" spans="1:1" x14ac:dyDescent="0.35">
      <c r="A148" t="s">
        <v>675</v>
      </c>
    </row>
    <row r="149" spans="1:1" x14ac:dyDescent="0.35">
      <c r="A149" t="s">
        <v>676</v>
      </c>
    </row>
    <row r="150" spans="1:1" x14ac:dyDescent="0.35">
      <c r="A150" t="s">
        <v>677</v>
      </c>
    </row>
    <row r="151" spans="1:1" x14ac:dyDescent="0.35">
      <c r="A151" t="s">
        <v>678</v>
      </c>
    </row>
    <row r="152" spans="1:1" x14ac:dyDescent="0.35">
      <c r="A152" t="s">
        <v>679</v>
      </c>
    </row>
    <row r="153" spans="1:1" x14ac:dyDescent="0.35">
      <c r="A153" t="s">
        <v>680</v>
      </c>
    </row>
    <row r="154" spans="1:1" x14ac:dyDescent="0.35">
      <c r="A154" t="s">
        <v>681</v>
      </c>
    </row>
    <row r="155" spans="1:1" x14ac:dyDescent="0.35">
      <c r="A155" t="s">
        <v>682</v>
      </c>
    </row>
    <row r="156" spans="1:1" x14ac:dyDescent="0.35">
      <c r="A156" t="s">
        <v>683</v>
      </c>
    </row>
    <row r="157" spans="1:1" x14ac:dyDescent="0.35">
      <c r="A157" t="s">
        <v>684</v>
      </c>
    </row>
    <row r="158" spans="1:1" x14ac:dyDescent="0.35">
      <c r="A158" t="s">
        <v>685</v>
      </c>
    </row>
    <row r="159" spans="1:1" x14ac:dyDescent="0.35">
      <c r="A159" t="s">
        <v>686</v>
      </c>
    </row>
    <row r="160" spans="1:1" x14ac:dyDescent="0.35">
      <c r="A160" t="s">
        <v>687</v>
      </c>
    </row>
    <row r="161" spans="1:1" x14ac:dyDescent="0.35">
      <c r="A161" t="s">
        <v>688</v>
      </c>
    </row>
    <row r="162" spans="1:1" x14ac:dyDescent="0.35">
      <c r="A162" t="s">
        <v>689</v>
      </c>
    </row>
    <row r="163" spans="1:1" x14ac:dyDescent="0.35">
      <c r="A163" t="s">
        <v>690</v>
      </c>
    </row>
    <row r="164" spans="1:1" x14ac:dyDescent="0.35">
      <c r="A164" t="s">
        <v>691</v>
      </c>
    </row>
    <row r="165" spans="1:1" x14ac:dyDescent="0.35">
      <c r="A165" t="s">
        <v>692</v>
      </c>
    </row>
    <row r="166" spans="1:1" x14ac:dyDescent="0.35">
      <c r="A166" t="s">
        <v>693</v>
      </c>
    </row>
    <row r="167" spans="1:1" x14ac:dyDescent="0.35">
      <c r="A167" t="s">
        <v>694</v>
      </c>
    </row>
    <row r="168" spans="1:1" x14ac:dyDescent="0.35">
      <c r="A168" t="s">
        <v>695</v>
      </c>
    </row>
    <row r="169" spans="1:1" x14ac:dyDescent="0.35">
      <c r="A169" t="s">
        <v>696</v>
      </c>
    </row>
    <row r="170" spans="1:1" x14ac:dyDescent="0.35">
      <c r="A170" t="s">
        <v>697</v>
      </c>
    </row>
    <row r="171" spans="1:1" x14ac:dyDescent="0.35">
      <c r="A171" t="s">
        <v>698</v>
      </c>
    </row>
    <row r="172" spans="1:1" x14ac:dyDescent="0.35">
      <c r="A172" t="s">
        <v>699</v>
      </c>
    </row>
    <row r="173" spans="1:1" x14ac:dyDescent="0.35">
      <c r="A173" t="s">
        <v>700</v>
      </c>
    </row>
    <row r="174" spans="1:1" x14ac:dyDescent="0.35">
      <c r="A174" t="s">
        <v>701</v>
      </c>
    </row>
    <row r="175" spans="1:1" x14ac:dyDescent="0.35">
      <c r="A175" t="s">
        <v>702</v>
      </c>
    </row>
    <row r="176" spans="1:1" x14ac:dyDescent="0.35">
      <c r="A176" t="s">
        <v>703</v>
      </c>
    </row>
    <row r="177" spans="1:1" x14ac:dyDescent="0.35">
      <c r="A177" t="s">
        <v>704</v>
      </c>
    </row>
    <row r="178" spans="1:1" x14ac:dyDescent="0.35">
      <c r="A178" t="s">
        <v>705</v>
      </c>
    </row>
    <row r="179" spans="1:1" x14ac:dyDescent="0.35">
      <c r="A179" t="s">
        <v>706</v>
      </c>
    </row>
    <row r="180" spans="1:1" x14ac:dyDescent="0.35">
      <c r="A180" t="s">
        <v>707</v>
      </c>
    </row>
    <row r="181" spans="1:1" x14ac:dyDescent="0.35">
      <c r="A181" t="s">
        <v>708</v>
      </c>
    </row>
    <row r="182" spans="1:1" x14ac:dyDescent="0.35">
      <c r="A182" t="s">
        <v>709</v>
      </c>
    </row>
    <row r="183" spans="1:1" x14ac:dyDescent="0.35">
      <c r="A183" t="s">
        <v>710</v>
      </c>
    </row>
    <row r="184" spans="1:1" x14ac:dyDescent="0.35">
      <c r="A184" t="s">
        <v>711</v>
      </c>
    </row>
    <row r="185" spans="1:1" x14ac:dyDescent="0.35">
      <c r="A185" t="s">
        <v>712</v>
      </c>
    </row>
    <row r="186" spans="1:1" x14ac:dyDescent="0.35">
      <c r="A186" t="s">
        <v>713</v>
      </c>
    </row>
    <row r="187" spans="1:1" x14ac:dyDescent="0.35">
      <c r="A187" t="s">
        <v>714</v>
      </c>
    </row>
    <row r="188" spans="1:1" x14ac:dyDescent="0.35">
      <c r="A188" t="s">
        <v>715</v>
      </c>
    </row>
    <row r="189" spans="1:1" x14ac:dyDescent="0.35">
      <c r="A189" t="s">
        <v>716</v>
      </c>
    </row>
    <row r="190" spans="1:1" x14ac:dyDescent="0.35">
      <c r="A190" t="s">
        <v>717</v>
      </c>
    </row>
    <row r="191" spans="1:1" x14ac:dyDescent="0.35">
      <c r="A191" t="s">
        <v>718</v>
      </c>
    </row>
    <row r="192" spans="1:1" x14ac:dyDescent="0.35">
      <c r="A192" t="s">
        <v>719</v>
      </c>
    </row>
    <row r="193" spans="1:1" x14ac:dyDescent="0.35">
      <c r="A193" t="s">
        <v>720</v>
      </c>
    </row>
    <row r="194" spans="1:1" x14ac:dyDescent="0.35">
      <c r="A194" t="s">
        <v>721</v>
      </c>
    </row>
    <row r="195" spans="1:1" x14ac:dyDescent="0.35">
      <c r="A195" t="s">
        <v>722</v>
      </c>
    </row>
    <row r="196" spans="1:1" x14ac:dyDescent="0.35">
      <c r="A196" t="s">
        <v>723</v>
      </c>
    </row>
    <row r="197" spans="1:1" x14ac:dyDescent="0.35">
      <c r="A197" t="s">
        <v>724</v>
      </c>
    </row>
    <row r="198" spans="1:1" x14ac:dyDescent="0.35">
      <c r="A198" t="s">
        <v>725</v>
      </c>
    </row>
    <row r="199" spans="1:1" x14ac:dyDescent="0.35">
      <c r="A199" t="s">
        <v>726</v>
      </c>
    </row>
  </sheetData>
  <sheetProtection sheet="1" objects="1" scenarios="1"/>
  <sortState xmlns:xlrd2="http://schemas.microsoft.com/office/spreadsheetml/2017/richdata2" ref="G2:G35">
    <sortCondition ref="G2:G35"/>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8B4C6-C96C-4A77-B125-9DBE4326A8BE}">
  <dimension ref="A1:M16"/>
  <sheetViews>
    <sheetView showGridLines="0" topLeftCell="B1" zoomScale="85" zoomScaleNormal="85" workbookViewId="0">
      <selection activeCell="M3" sqref="M3"/>
    </sheetView>
  </sheetViews>
  <sheetFormatPr defaultRowHeight="14.5" x14ac:dyDescent="0.35"/>
  <cols>
    <col min="1" max="1" width="22.453125" customWidth="1"/>
    <col min="2" max="2" width="10.54296875" bestFit="1" customWidth="1"/>
    <col min="3" max="4" width="12.81640625" bestFit="1" customWidth="1"/>
    <col min="5" max="5" width="24.1796875" customWidth="1"/>
    <col min="6" max="6" width="20.81640625" customWidth="1"/>
    <col min="7" max="7" width="21.1796875" customWidth="1"/>
    <col min="8" max="8" width="19" customWidth="1"/>
    <col min="9" max="9" width="17.1796875" customWidth="1"/>
    <col min="10" max="10" width="23.1796875" customWidth="1"/>
    <col min="11" max="12" width="13.81640625" customWidth="1"/>
    <col min="13" max="13" width="24.1796875" customWidth="1"/>
  </cols>
  <sheetData>
    <row r="1" spans="1:13" x14ac:dyDescent="0.35">
      <c r="B1" s="74">
        <v>44378</v>
      </c>
      <c r="C1" s="74">
        <v>44378</v>
      </c>
      <c r="D1" s="74"/>
      <c r="J1" s="179" t="s">
        <v>131</v>
      </c>
      <c r="K1" s="179"/>
      <c r="L1" s="179"/>
    </row>
    <row r="2" spans="1:13" s="1" customFormat="1" ht="29" x14ac:dyDescent="0.35">
      <c r="B2" s="1" t="s">
        <v>727</v>
      </c>
      <c r="C2" s="1" t="s">
        <v>728</v>
      </c>
      <c r="D2" s="1" t="s">
        <v>729</v>
      </c>
      <c r="E2" s="1" t="s">
        <v>14</v>
      </c>
      <c r="G2" s="1" t="s">
        <v>730</v>
      </c>
      <c r="H2" s="1" t="s">
        <v>731</v>
      </c>
      <c r="I2" s="1" t="s">
        <v>732</v>
      </c>
      <c r="J2" s="1" t="s">
        <v>19</v>
      </c>
      <c r="K2" s="1" t="s">
        <v>20</v>
      </c>
      <c r="L2" s="1" t="s">
        <v>21</v>
      </c>
    </row>
    <row r="3" spans="1:13" x14ac:dyDescent="0.35">
      <c r="A3" t="s">
        <v>144</v>
      </c>
      <c r="B3" s="68">
        <v>1.5</v>
      </c>
      <c r="C3" s="68">
        <v>1.69</v>
      </c>
      <c r="D3" s="68">
        <v>89.3</v>
      </c>
      <c r="E3" t="s">
        <v>733</v>
      </c>
      <c r="F3" s="124" t="str">
        <f>IF(OR(ISNUMBER(C3)=FALSE,ISNUMBER(D3)=FALSE,ISNUMBER(B3)=FALSE),"Error, must be a number","")</f>
        <v/>
      </c>
      <c r="G3" s="120">
        <f>B3/$B$4*100</f>
        <v>122.64922322158624</v>
      </c>
      <c r="H3" s="120">
        <f t="shared" ref="H3:H13" si="0">C3/$B$4*100</f>
        <v>138.18479149632051</v>
      </c>
      <c r="I3" s="120">
        <f t="shared" ref="I3:I13" si="1">D3/$D$6*100</f>
        <v>101.01809954751131</v>
      </c>
      <c r="J3" s="68">
        <f t="shared" ref="J3:J13" si="2">$G$16*(G3/100)</f>
        <v>0.55453106243802297</v>
      </c>
      <c r="K3" s="68">
        <f t="shared" ref="K3:K13" si="3">$G$16*(H3/100)</f>
        <v>0.62477166368017256</v>
      </c>
      <c r="L3" s="68">
        <f t="shared" ref="L3:L13" si="4">$I$16*(I3/100)</f>
        <v>0.48261574491082682</v>
      </c>
      <c r="M3" s="123" t="str">
        <f>IF(OR(ISNUMBER(J3)=FALSE,ISNUMBER(K3)=FALSE,ISNUMBER(L3)=FALSE),"Error, must be a number","")</f>
        <v/>
      </c>
    </row>
    <row r="4" spans="1:13" x14ac:dyDescent="0.35">
      <c r="A4" t="s">
        <v>7</v>
      </c>
      <c r="B4" s="68">
        <v>1.2230000000000001</v>
      </c>
      <c r="C4" s="68">
        <v>1.33</v>
      </c>
      <c r="D4" s="68">
        <v>90.6</v>
      </c>
      <c r="E4" t="s">
        <v>734</v>
      </c>
      <c r="F4" s="124" t="str">
        <f t="shared" ref="F4:F13" si="5">IF(OR(ISNUMBER(C4)=FALSE,ISNUMBER(D4)=FALSE,ISNUMBER(B4)=FALSE),"Error, must be a number","")</f>
        <v/>
      </c>
      <c r="G4" s="120">
        <f t="shared" ref="G4:G13" si="6">B4/$B$4*100</f>
        <v>100</v>
      </c>
      <c r="H4" s="120">
        <f t="shared" si="0"/>
        <v>108.74897792313982</v>
      </c>
      <c r="I4" s="120">
        <f t="shared" si="1"/>
        <v>102.48868778280541</v>
      </c>
      <c r="J4" s="68">
        <f t="shared" si="2"/>
        <v>0.4521276595744681</v>
      </c>
      <c r="K4" s="68">
        <f t="shared" si="3"/>
        <v>0.49168420869504709</v>
      </c>
      <c r="L4" s="68">
        <f t="shared" si="4"/>
        <v>0.4896415060349486</v>
      </c>
      <c r="M4" s="123" t="str">
        <f t="shared" ref="M4:M13" si="7">IF(OR(ISNUMBER(J4)=FALSE,ISNUMBER(K4)=FALSE,ISNUMBER(L4)=FALSE),"Error, must be a number","")</f>
        <v/>
      </c>
    </row>
    <row r="5" spans="1:13" x14ac:dyDescent="0.35">
      <c r="A5" t="s">
        <v>145</v>
      </c>
      <c r="B5" s="68">
        <v>1.2490000000000001</v>
      </c>
      <c r="C5" s="68">
        <v>1.3129999999999999</v>
      </c>
      <c r="D5" s="68">
        <v>85.9</v>
      </c>
      <c r="E5" t="s">
        <v>735</v>
      </c>
      <c r="F5" s="124" t="str">
        <f t="shared" si="5"/>
        <v/>
      </c>
      <c r="G5" s="120">
        <f>B5/$B$4*100</f>
        <v>102.12591986917417</v>
      </c>
      <c r="H5" s="120">
        <f t="shared" si="0"/>
        <v>107.35895339329515</v>
      </c>
      <c r="I5" s="120">
        <f t="shared" si="1"/>
        <v>97.171945701357458</v>
      </c>
      <c r="J5" s="68">
        <f t="shared" si="2"/>
        <v>0.46173953132339385</v>
      </c>
      <c r="K5" s="68">
        <f t="shared" si="3"/>
        <v>0.48539952332074937</v>
      </c>
      <c r="L5" s="68">
        <f t="shared" si="4"/>
        <v>0.4642406773554314</v>
      </c>
      <c r="M5" s="123" t="str">
        <f t="shared" si="7"/>
        <v/>
      </c>
    </row>
    <row r="6" spans="1:13" x14ac:dyDescent="0.35">
      <c r="A6" t="s">
        <v>146</v>
      </c>
      <c r="B6" s="68">
        <v>1.2849999999999999</v>
      </c>
      <c r="C6" s="68">
        <v>1.3149999999999999</v>
      </c>
      <c r="D6" s="68">
        <v>88.4</v>
      </c>
      <c r="E6" t="s">
        <v>736</v>
      </c>
      <c r="F6" s="124" t="str">
        <f t="shared" si="5"/>
        <v/>
      </c>
      <c r="G6" s="120">
        <f t="shared" si="6"/>
        <v>105.06950122649221</v>
      </c>
      <c r="H6" s="120">
        <f t="shared" si="0"/>
        <v>107.52248569092396</v>
      </c>
      <c r="I6" s="120">
        <f t="shared" si="1"/>
        <v>100</v>
      </c>
      <c r="J6" s="68">
        <f>$G$16*(G6/100)</f>
        <v>0.47504827682190631</v>
      </c>
      <c r="K6" s="68">
        <f t="shared" si="3"/>
        <v>0.48613889807066685</v>
      </c>
      <c r="L6" s="68">
        <f t="shared" si="4"/>
        <v>0.47775175644028101</v>
      </c>
      <c r="M6" s="123" t="str">
        <f t="shared" si="7"/>
        <v/>
      </c>
    </row>
    <row r="7" spans="1:13" x14ac:dyDescent="0.35">
      <c r="A7" t="s">
        <v>147</v>
      </c>
      <c r="B7" s="68">
        <v>1.272</v>
      </c>
      <c r="C7" s="68">
        <v>1.347</v>
      </c>
      <c r="D7" s="68">
        <v>89.9</v>
      </c>
      <c r="E7" t="s">
        <v>737</v>
      </c>
      <c r="F7" s="124" t="str">
        <f t="shared" si="5"/>
        <v/>
      </c>
      <c r="G7" s="120">
        <f t="shared" si="6"/>
        <v>104.00654129190514</v>
      </c>
      <c r="H7" s="120">
        <f t="shared" si="0"/>
        <v>110.13900245298444</v>
      </c>
      <c r="I7" s="120">
        <f t="shared" si="1"/>
        <v>101.69683257918551</v>
      </c>
      <c r="J7" s="68">
        <f t="shared" si="2"/>
        <v>0.47024234094744349</v>
      </c>
      <c r="K7" s="68">
        <f t="shared" si="3"/>
        <v>0.49796889406934458</v>
      </c>
      <c r="L7" s="68">
        <f t="shared" si="4"/>
        <v>0.48585840389119073</v>
      </c>
      <c r="M7" s="123" t="str">
        <f t="shared" si="7"/>
        <v/>
      </c>
    </row>
    <row r="8" spans="1:13" x14ac:dyDescent="0.35">
      <c r="A8" t="s">
        <v>148</v>
      </c>
      <c r="B8" s="68">
        <v>1.262</v>
      </c>
      <c r="C8" s="68">
        <v>1.377</v>
      </c>
      <c r="D8" s="68">
        <v>84.4</v>
      </c>
      <c r="E8" t="s">
        <v>738</v>
      </c>
      <c r="F8" s="124" t="str">
        <f t="shared" si="5"/>
        <v/>
      </c>
      <c r="G8" s="120">
        <f t="shared" si="6"/>
        <v>103.18887980376124</v>
      </c>
      <c r="H8" s="120">
        <f>C8/$B$4*100</f>
        <v>112.59198691741619</v>
      </c>
      <c r="I8" s="120">
        <f t="shared" si="1"/>
        <v>95.475113122171948</v>
      </c>
      <c r="J8" s="68">
        <f t="shared" si="2"/>
        <v>0.46654546719785667</v>
      </c>
      <c r="K8" s="68">
        <f t="shared" si="3"/>
        <v>0.50905951531810512</v>
      </c>
      <c r="L8" s="68">
        <f t="shared" si="4"/>
        <v>0.45613402990452173</v>
      </c>
      <c r="M8" s="123" t="str">
        <f t="shared" si="7"/>
        <v/>
      </c>
    </row>
    <row r="9" spans="1:13" x14ac:dyDescent="0.35">
      <c r="A9" t="s">
        <v>739</v>
      </c>
      <c r="B9" s="68">
        <v>1.4850000000000001</v>
      </c>
      <c r="C9" s="68">
        <v>1.534</v>
      </c>
      <c r="D9" s="68">
        <v>83</v>
      </c>
      <c r="E9" t="s">
        <v>740</v>
      </c>
      <c r="F9" s="124" t="str">
        <f t="shared" si="5"/>
        <v/>
      </c>
      <c r="G9" s="120">
        <f>B9/$B$4*100</f>
        <v>121.42273098937039</v>
      </c>
      <c r="H9" s="120">
        <f t="shared" si="0"/>
        <v>125.42927228127554</v>
      </c>
      <c r="I9" s="120">
        <f>D9/$D$6*100</f>
        <v>93.891402714932127</v>
      </c>
      <c r="J9" s="68">
        <f t="shared" si="2"/>
        <v>0.54898575181364273</v>
      </c>
      <c r="K9" s="68">
        <f t="shared" si="3"/>
        <v>0.56710043318661818</v>
      </c>
      <c r="L9" s="68">
        <f t="shared" si="4"/>
        <v>0.44856782561700592</v>
      </c>
      <c r="M9" s="123" t="str">
        <f t="shared" si="7"/>
        <v/>
      </c>
    </row>
    <row r="10" spans="1:13" x14ac:dyDescent="0.35">
      <c r="A10" t="s">
        <v>741</v>
      </c>
      <c r="B10" s="68">
        <v>1.2450000000000001</v>
      </c>
      <c r="C10" s="68">
        <v>1.3540000000000001</v>
      </c>
      <c r="D10" s="68">
        <f>$D$9</f>
        <v>83</v>
      </c>
      <c r="E10" t="s">
        <v>742</v>
      </c>
      <c r="F10" s="124" t="str">
        <f t="shared" si="5"/>
        <v/>
      </c>
      <c r="G10" s="120">
        <f t="shared" si="6"/>
        <v>101.79885527391662</v>
      </c>
      <c r="H10" s="120">
        <f t="shared" si="0"/>
        <v>110.71136549468521</v>
      </c>
      <c r="I10" s="120">
        <f t="shared" si="1"/>
        <v>93.891402714932127</v>
      </c>
      <c r="J10" s="68">
        <f>$G$16*(G10/100)</f>
        <v>0.46026078182355917</v>
      </c>
      <c r="K10" s="68">
        <f t="shared" si="3"/>
        <v>0.50055670569405553</v>
      </c>
      <c r="L10" s="68">
        <f t="shared" si="4"/>
        <v>0.44856782561700592</v>
      </c>
      <c r="M10" s="123" t="str">
        <f t="shared" si="7"/>
        <v/>
      </c>
    </row>
    <row r="11" spans="1:13" x14ac:dyDescent="0.35">
      <c r="A11" t="s">
        <v>743</v>
      </c>
      <c r="B11" s="68">
        <v>1.345</v>
      </c>
      <c r="C11" s="68">
        <v>1.371</v>
      </c>
      <c r="D11" s="68">
        <f>$D$9</f>
        <v>83</v>
      </c>
      <c r="E11" t="s">
        <v>744</v>
      </c>
      <c r="F11" s="124" t="str">
        <f t="shared" si="5"/>
        <v/>
      </c>
      <c r="G11" s="120">
        <f t="shared" si="6"/>
        <v>109.97547015535567</v>
      </c>
      <c r="H11" s="120">
        <f t="shared" si="0"/>
        <v>112.10139002452983</v>
      </c>
      <c r="I11" s="120">
        <f t="shared" si="1"/>
        <v>93.891402714932127</v>
      </c>
      <c r="J11" s="68">
        <f t="shared" si="2"/>
        <v>0.49722951931942727</v>
      </c>
      <c r="K11" s="68">
        <f t="shared" si="3"/>
        <v>0.50684139106835302</v>
      </c>
      <c r="L11" s="68">
        <f t="shared" si="4"/>
        <v>0.44856782561700592</v>
      </c>
      <c r="M11" s="123" t="str">
        <f t="shared" si="7"/>
        <v/>
      </c>
    </row>
    <row r="12" spans="1:13" x14ac:dyDescent="0.35">
      <c r="A12" t="s">
        <v>745</v>
      </c>
      <c r="B12" s="68">
        <v>1.4850000000000001</v>
      </c>
      <c r="C12" s="68">
        <v>1.534</v>
      </c>
      <c r="D12" s="68">
        <f>$D$9</f>
        <v>83</v>
      </c>
      <c r="E12" t="s">
        <v>746</v>
      </c>
      <c r="F12" s="124" t="str">
        <f t="shared" si="5"/>
        <v/>
      </c>
      <c r="G12" s="120">
        <f t="shared" si="6"/>
        <v>121.42273098937039</v>
      </c>
      <c r="H12" s="120">
        <f t="shared" si="0"/>
        <v>125.42927228127554</v>
      </c>
      <c r="I12" s="120">
        <f t="shared" si="1"/>
        <v>93.891402714932127</v>
      </c>
      <c r="J12" s="68">
        <f t="shared" si="2"/>
        <v>0.54898575181364273</v>
      </c>
      <c r="K12" s="68">
        <f t="shared" si="3"/>
        <v>0.56710043318661818</v>
      </c>
      <c r="L12" s="68">
        <f t="shared" si="4"/>
        <v>0.44856782561700592</v>
      </c>
      <c r="M12" s="123" t="str">
        <f t="shared" si="7"/>
        <v/>
      </c>
    </row>
    <row r="13" spans="1:13" x14ac:dyDescent="0.35">
      <c r="A13" t="s">
        <v>149</v>
      </c>
      <c r="B13" s="68">
        <f>AVERAGE(B9:B12)</f>
        <v>1.3900000000000001</v>
      </c>
      <c r="C13" s="68">
        <f t="shared" ref="C13:D13" si="8">AVERAGE(C9:C12)</f>
        <v>1.44825</v>
      </c>
      <c r="D13" s="68">
        <f t="shared" si="8"/>
        <v>83</v>
      </c>
      <c r="F13" s="124" t="str">
        <f t="shared" si="5"/>
        <v/>
      </c>
      <c r="G13" s="120">
        <f t="shared" si="6"/>
        <v>113.65494685200328</v>
      </c>
      <c r="H13" s="120">
        <f t="shared" si="0"/>
        <v>118.41782502044154</v>
      </c>
      <c r="I13" s="120">
        <f t="shared" si="1"/>
        <v>93.891402714932127</v>
      </c>
      <c r="J13" s="68">
        <f t="shared" si="2"/>
        <v>0.51386545119256799</v>
      </c>
      <c r="K13" s="68">
        <f t="shared" si="3"/>
        <v>0.53539974078391117</v>
      </c>
      <c r="L13" s="68">
        <f t="shared" si="4"/>
        <v>0.44856782561700592</v>
      </c>
      <c r="M13" s="123" t="str">
        <f t="shared" si="7"/>
        <v/>
      </c>
    </row>
    <row r="14" spans="1:13" x14ac:dyDescent="0.35">
      <c r="B14" s="123"/>
      <c r="C14" s="72"/>
      <c r="D14" s="72"/>
    </row>
    <row r="15" spans="1:13" x14ac:dyDescent="0.35">
      <c r="G15" t="s">
        <v>747</v>
      </c>
      <c r="H15" t="s">
        <v>747</v>
      </c>
      <c r="I15" t="s">
        <v>748</v>
      </c>
    </row>
    <row r="16" spans="1:13" x14ac:dyDescent="0.35">
      <c r="E16" t="s">
        <v>749</v>
      </c>
      <c r="G16" s="68">
        <v>0.4521276595744681</v>
      </c>
      <c r="H16" s="68"/>
      <c r="I16" s="68">
        <v>0.47775175644028101</v>
      </c>
      <c r="J16" s="123" t="str">
        <f>IF(OR(ISNUMBER(G16)=FALSE,ISNUMBER(I16)=FALSE),"Error, must be a number","")</f>
        <v/>
      </c>
    </row>
  </sheetData>
  <sheetProtection sheet="1" objects="1" scenarios="1"/>
  <protectedRanges>
    <protectedRange sqref="J3:L13 G16:I16 B3:D13" name="Range1"/>
  </protectedRanges>
  <mergeCells count="1">
    <mergeCell ref="J1:L1"/>
  </mergeCells>
  <pageMargins left="0.7" right="0.7" top="0.75" bottom="0.75" header="0.3" footer="0.3"/>
  <pageSetup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0CDA6-A9F0-4AAD-B599-960A09AC252F}">
  <dimension ref="A1:I29"/>
  <sheetViews>
    <sheetView showGridLines="0" zoomScale="85" zoomScaleNormal="85" workbookViewId="0">
      <selection activeCell="F2" sqref="F2"/>
    </sheetView>
  </sheetViews>
  <sheetFormatPr defaultRowHeight="14.5" x14ac:dyDescent="0.35"/>
  <cols>
    <col min="1" max="1" width="22.81640625" bestFit="1" customWidth="1"/>
    <col min="2" max="5" width="20.81640625" customWidth="1"/>
    <col min="6" max="6" width="33.54296875" customWidth="1"/>
    <col min="7" max="7" width="20.81640625" customWidth="1"/>
    <col min="8" max="8" width="22.81640625" customWidth="1"/>
    <col min="9" max="9" width="11.1796875" bestFit="1" customWidth="1"/>
  </cols>
  <sheetData>
    <row r="1" spans="1:9" x14ac:dyDescent="0.35">
      <c r="A1" s="10" t="s">
        <v>750</v>
      </c>
    </row>
    <row r="2" spans="1:9" x14ac:dyDescent="0.35">
      <c r="B2" s="10" t="s">
        <v>751</v>
      </c>
      <c r="C2" s="10" t="s">
        <v>752</v>
      </c>
      <c r="D2" s="10" t="s">
        <v>753</v>
      </c>
      <c r="E2" s="10" t="s">
        <v>754</v>
      </c>
      <c r="F2" s="10" t="s">
        <v>755</v>
      </c>
      <c r="G2" s="10" t="s">
        <v>756</v>
      </c>
      <c r="H2" s="10"/>
      <c r="I2" s="10"/>
    </row>
    <row r="3" spans="1:9" x14ac:dyDescent="0.35">
      <c r="A3" t="s">
        <v>144</v>
      </c>
      <c r="B3" s="105">
        <v>25.66</v>
      </c>
      <c r="C3" s="105">
        <v>27.82</v>
      </c>
      <c r="D3" s="105">
        <v>27.33</v>
      </c>
      <c r="E3" s="68">
        <f t="shared" ref="E3:E12" si="0">AVERAGE(B3:D3)</f>
        <v>26.936666666666667</v>
      </c>
      <c r="F3" s="88" t="s">
        <v>757</v>
      </c>
      <c r="G3" s="68">
        <v>15.2</v>
      </c>
      <c r="H3" s="123" t="str">
        <f>IF(OR(ISNUMBER(E3)=FALSE,ISNUMBER(G3)=FALSE),"Error, must be a number","")</f>
        <v/>
      </c>
    </row>
    <row r="4" spans="1:9" x14ac:dyDescent="0.35">
      <c r="A4" t="s">
        <v>7</v>
      </c>
      <c r="B4" s="105">
        <v>21.7</v>
      </c>
      <c r="C4" s="105">
        <v>22.04</v>
      </c>
      <c r="D4" s="105"/>
      <c r="E4" s="68">
        <f t="shared" si="0"/>
        <v>21.869999999999997</v>
      </c>
      <c r="F4" s="88" t="s">
        <v>758</v>
      </c>
      <c r="G4" s="68">
        <v>15</v>
      </c>
      <c r="H4" s="123" t="str">
        <f t="shared" ref="H4:H13" si="1">IF(OR(ISNUMBER(E4)=FALSE,ISNUMBER(G4)=FALSE),"Error, must be a number","")</f>
        <v/>
      </c>
    </row>
    <row r="5" spans="1:9" x14ac:dyDescent="0.35">
      <c r="A5" t="s">
        <v>145</v>
      </c>
      <c r="B5" s="105">
        <f>89/5</f>
        <v>17.8</v>
      </c>
      <c r="C5" s="105"/>
      <c r="D5" s="105">
        <f>125/5</f>
        <v>25</v>
      </c>
      <c r="E5" s="68">
        <f t="shared" si="0"/>
        <v>21.4</v>
      </c>
      <c r="F5" t="s">
        <v>759</v>
      </c>
      <c r="G5" s="68">
        <v>11.81</v>
      </c>
      <c r="H5" s="123" t="str">
        <f t="shared" si="1"/>
        <v/>
      </c>
    </row>
    <row r="6" spans="1:9" x14ac:dyDescent="0.35">
      <c r="A6" t="s">
        <v>146</v>
      </c>
      <c r="B6" s="105">
        <v>26.24</v>
      </c>
      <c r="C6" s="105">
        <v>21.5</v>
      </c>
      <c r="D6" s="105"/>
      <c r="E6" s="68">
        <f t="shared" si="0"/>
        <v>23.869999999999997</v>
      </c>
      <c r="F6" s="88" t="s">
        <v>760</v>
      </c>
      <c r="G6" s="68">
        <v>11.95</v>
      </c>
      <c r="H6" s="123" t="str">
        <f t="shared" si="1"/>
        <v/>
      </c>
      <c r="I6" s="89"/>
    </row>
    <row r="7" spans="1:9" x14ac:dyDescent="0.35">
      <c r="A7" t="s">
        <v>147</v>
      </c>
      <c r="B7" s="105">
        <v>18</v>
      </c>
      <c r="C7" s="105">
        <v>27.8</v>
      </c>
      <c r="D7" s="105"/>
      <c r="E7" s="68">
        <f t="shared" si="0"/>
        <v>22.9</v>
      </c>
      <c r="F7" s="88" t="s">
        <v>761</v>
      </c>
      <c r="G7" s="68">
        <v>14.35</v>
      </c>
      <c r="H7" s="123" t="str">
        <f t="shared" si="1"/>
        <v/>
      </c>
    </row>
    <row r="8" spans="1:9" x14ac:dyDescent="0.35">
      <c r="A8" t="s">
        <v>148</v>
      </c>
      <c r="B8" s="105">
        <v>24</v>
      </c>
      <c r="C8" s="105"/>
      <c r="D8" s="105">
        <v>27.7</v>
      </c>
      <c r="E8" s="68">
        <f t="shared" si="0"/>
        <v>25.85</v>
      </c>
      <c r="G8" s="68">
        <v>13.5</v>
      </c>
      <c r="H8" s="123" t="str">
        <f t="shared" si="1"/>
        <v/>
      </c>
    </row>
    <row r="9" spans="1:9" x14ac:dyDescent="0.35">
      <c r="A9" t="s">
        <v>739</v>
      </c>
      <c r="B9" s="105">
        <v>20.28</v>
      </c>
      <c r="C9" s="105"/>
      <c r="D9" s="105"/>
      <c r="E9" s="68">
        <f t="shared" si="0"/>
        <v>20.28</v>
      </c>
      <c r="F9" s="88" t="s">
        <v>762</v>
      </c>
      <c r="G9" s="68">
        <v>11.75</v>
      </c>
      <c r="H9" s="123" t="str">
        <f t="shared" si="1"/>
        <v/>
      </c>
    </row>
    <row r="10" spans="1:9" x14ac:dyDescent="0.35">
      <c r="A10" t="s">
        <v>741</v>
      </c>
      <c r="B10" s="105"/>
      <c r="C10" s="105">
        <v>24.14</v>
      </c>
      <c r="D10" s="105"/>
      <c r="E10" s="68">
        <f t="shared" si="0"/>
        <v>24.14</v>
      </c>
      <c r="G10" s="68">
        <v>12.95</v>
      </c>
      <c r="H10" s="123" t="str">
        <f t="shared" si="1"/>
        <v/>
      </c>
    </row>
    <row r="11" spans="1:9" x14ac:dyDescent="0.35">
      <c r="A11" t="s">
        <v>743</v>
      </c>
      <c r="B11" s="105"/>
      <c r="C11" s="105">
        <v>17.8</v>
      </c>
      <c r="D11" s="105"/>
      <c r="E11" s="68">
        <f t="shared" si="0"/>
        <v>17.8</v>
      </c>
      <c r="F11" s="88" t="s">
        <v>763</v>
      </c>
      <c r="G11" s="68">
        <v>13</v>
      </c>
      <c r="H11" s="123" t="str">
        <f t="shared" si="1"/>
        <v/>
      </c>
      <c r="I11" s="87"/>
    </row>
    <row r="12" spans="1:9" x14ac:dyDescent="0.35">
      <c r="A12" t="s">
        <v>745</v>
      </c>
      <c r="B12" s="105"/>
      <c r="C12" s="105">
        <v>20.95</v>
      </c>
      <c r="D12" s="105"/>
      <c r="E12" s="68">
        <f t="shared" si="0"/>
        <v>20.95</v>
      </c>
      <c r="F12" s="86" t="s">
        <v>764</v>
      </c>
      <c r="G12" s="68">
        <v>12.75</v>
      </c>
      <c r="H12" s="123" t="str">
        <f t="shared" si="1"/>
        <v/>
      </c>
    </row>
    <row r="13" spans="1:9" x14ac:dyDescent="0.35">
      <c r="A13" t="s">
        <v>149</v>
      </c>
      <c r="B13" s="105"/>
      <c r="C13" s="105"/>
      <c r="D13" s="105"/>
      <c r="E13" s="68">
        <f>AVERAGE(E9:E12)</f>
        <v>20.7925</v>
      </c>
      <c r="G13" s="68">
        <f>AVERAGE(G9:G12)</f>
        <v>12.612500000000001</v>
      </c>
      <c r="H13" s="123" t="str">
        <f t="shared" si="1"/>
        <v/>
      </c>
    </row>
    <row r="14" spans="1:9" x14ac:dyDescent="0.35">
      <c r="B14" s="73"/>
      <c r="C14" s="73"/>
      <c r="D14" s="73"/>
      <c r="E14" s="73"/>
    </row>
    <row r="15" spans="1:9" x14ac:dyDescent="0.35">
      <c r="B15" s="73"/>
      <c r="C15" s="73"/>
      <c r="D15" s="73"/>
      <c r="E15" s="73"/>
    </row>
    <row r="17" spans="2:2" x14ac:dyDescent="0.35">
      <c r="B17" s="72"/>
    </row>
    <row r="18" spans="2:2" x14ac:dyDescent="0.35">
      <c r="B18" s="72"/>
    </row>
    <row r="19" spans="2:2" x14ac:dyDescent="0.35">
      <c r="B19" s="72"/>
    </row>
    <row r="20" spans="2:2" x14ac:dyDescent="0.35">
      <c r="B20" s="72"/>
    </row>
    <row r="21" spans="2:2" x14ac:dyDescent="0.35">
      <c r="B21" s="72"/>
    </row>
    <row r="22" spans="2:2" x14ac:dyDescent="0.35">
      <c r="B22" s="72"/>
    </row>
    <row r="23" spans="2:2" x14ac:dyDescent="0.35">
      <c r="B23" s="72"/>
    </row>
    <row r="24" spans="2:2" x14ac:dyDescent="0.35">
      <c r="B24" s="72"/>
    </row>
    <row r="25" spans="2:2" x14ac:dyDescent="0.35">
      <c r="B25" s="72"/>
    </row>
    <row r="26" spans="2:2" x14ac:dyDescent="0.35">
      <c r="B26" s="72"/>
    </row>
    <row r="27" spans="2:2" x14ac:dyDescent="0.35">
      <c r="B27" s="72"/>
    </row>
    <row r="28" spans="2:2" x14ac:dyDescent="0.35">
      <c r="B28" s="72"/>
    </row>
    <row r="29" spans="2:2" x14ac:dyDescent="0.35">
      <c r="B29" s="72"/>
    </row>
  </sheetData>
  <sheetProtection sheet="1" objects="1" scenarios="1"/>
  <protectedRanges>
    <protectedRange sqref="E3:E13 G3:G13" name="Range1"/>
  </protectedRanges>
  <hyperlinks>
    <hyperlink ref="F3" r:id="rId1" xr:uid="{1156BEA0-8297-4A83-B335-146F226A7757}"/>
    <hyperlink ref="F4" r:id="rId2" xr:uid="{AEE0B5F8-7989-4716-8A6F-1E59EDBA5636}"/>
    <hyperlink ref="F5" r:id="rId3" display="https://saskschoolboards.ca/wp-content/uploads/PVSD-CUPE.pdf" xr:uid="{13E0287E-8408-408E-92CA-780FC7FABC60}"/>
    <hyperlink ref="F6" r:id="rId4" xr:uid="{3667C10A-F4EF-41BD-BBE3-FB2CA9451552}"/>
    <hyperlink ref="F7" r:id="rId5" xr:uid="{C8B21CDC-241E-4166-8D59-482043671CB0}"/>
    <hyperlink ref="F9" r:id="rId6" xr:uid="{C9C8BCDB-2F38-4035-B18E-9020A17343CB}"/>
    <hyperlink ref="F11" r:id="rId7" xr:uid="{0FC2CB67-5843-4431-91BA-958F5453AFB8}"/>
  </hyperlinks>
  <pageMargins left="0.7" right="0.7" top="0.75" bottom="0.75" header="0.3" footer="0.3"/>
  <pageSetup orientation="portrait" r:id="rId8"/>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47776-6D71-4547-979D-337829E9CEFD}">
  <dimension ref="A2:H15"/>
  <sheetViews>
    <sheetView showGridLines="0" zoomScale="85" zoomScaleNormal="85" workbookViewId="0">
      <selection activeCell="A3" sqref="A3"/>
    </sheetView>
  </sheetViews>
  <sheetFormatPr defaultRowHeight="14.5" x14ac:dyDescent="0.35"/>
  <cols>
    <col min="1" max="1" width="41" bestFit="1" customWidth="1"/>
    <col min="2" max="4" width="15" customWidth="1"/>
    <col min="5" max="5" width="16.81640625" bestFit="1" customWidth="1"/>
    <col min="6" max="6" width="15" customWidth="1"/>
    <col min="7" max="7" width="14.81640625" customWidth="1"/>
    <col min="8" max="8" width="20.81640625" customWidth="1"/>
  </cols>
  <sheetData>
    <row r="2" spans="1:8" s="10" customFormat="1" ht="29" x14ac:dyDescent="0.35">
      <c r="B2" s="10" t="s">
        <v>126</v>
      </c>
      <c r="C2" s="1" t="s">
        <v>765</v>
      </c>
      <c r="D2" s="1" t="s">
        <v>766</v>
      </c>
      <c r="E2" s="10" t="s">
        <v>14</v>
      </c>
      <c r="F2" s="10" t="s">
        <v>40</v>
      </c>
      <c r="G2" s="10" t="s">
        <v>124</v>
      </c>
    </row>
    <row r="3" spans="1:8" x14ac:dyDescent="0.35">
      <c r="A3" t="s">
        <v>144</v>
      </c>
      <c r="B3" s="104">
        <v>275</v>
      </c>
      <c r="C3" s="104">
        <v>75</v>
      </c>
      <c r="D3" s="67">
        <f>C3/5</f>
        <v>15</v>
      </c>
      <c r="E3" s="89" t="s">
        <v>767</v>
      </c>
      <c r="F3" s="67">
        <f>AVERAGE($F$9,$F$4:$F$7)</f>
        <v>1579</v>
      </c>
      <c r="G3" s="67">
        <v>1500</v>
      </c>
      <c r="H3" s="124" t="str">
        <f>IF(OR(ISNUMBER(D3)=FALSE,ISNUMBER(F3)=FALSE,ISNUMBER(G3)=FALSE),"Error, must be a number","")</f>
        <v/>
      </c>
    </row>
    <row r="4" spans="1:8" x14ac:dyDescent="0.35">
      <c r="A4" t="s">
        <v>7</v>
      </c>
      <c r="B4" s="104">
        <v>387</v>
      </c>
      <c r="C4" s="104">
        <v>0</v>
      </c>
      <c r="D4" s="67">
        <f>AVERAGE($D$3,$D$5,$D$7:$D$12)</f>
        <v>37.388888888888893</v>
      </c>
      <c r="E4" s="89" t="s">
        <v>768</v>
      </c>
      <c r="F4" s="67">
        <v>4500</v>
      </c>
      <c r="G4" s="67">
        <v>1500</v>
      </c>
      <c r="H4" s="124" t="str">
        <f t="shared" ref="H4:H13" si="0">IF(OR(ISNUMBER(D4)=FALSE,ISNUMBER(F4)=FALSE,ISNUMBER(G4)=FALSE),"Error, must be a number","")</f>
        <v/>
      </c>
    </row>
    <row r="5" spans="1:8" x14ac:dyDescent="0.35">
      <c r="A5" t="s">
        <v>145</v>
      </c>
      <c r="B5" s="104">
        <v>305</v>
      </c>
      <c r="C5" s="104">
        <v>25</v>
      </c>
      <c r="D5" s="67">
        <f>C5</f>
        <v>25</v>
      </c>
      <c r="E5" s="89" t="s">
        <v>769</v>
      </c>
      <c r="F5" s="67">
        <v>1695</v>
      </c>
      <c r="G5" s="67">
        <v>652</v>
      </c>
      <c r="H5" s="124" t="str">
        <f t="shared" si="0"/>
        <v/>
      </c>
    </row>
    <row r="6" spans="1:8" x14ac:dyDescent="0.35">
      <c r="A6" t="s">
        <v>146</v>
      </c>
      <c r="B6" s="104">
        <v>175</v>
      </c>
      <c r="C6" s="104"/>
      <c r="D6" s="67">
        <f>AVERAGE($D$3,$D$5,$D$7:$D$12)</f>
        <v>37.388888888888893</v>
      </c>
      <c r="E6" s="89"/>
      <c r="F6" s="67">
        <v>1000</v>
      </c>
      <c r="G6" s="67">
        <v>600</v>
      </c>
      <c r="H6" s="124" t="str">
        <f t="shared" si="0"/>
        <v/>
      </c>
    </row>
    <row r="7" spans="1:8" x14ac:dyDescent="0.35">
      <c r="A7" t="s">
        <v>147</v>
      </c>
      <c r="B7" s="104">
        <v>381</v>
      </c>
      <c r="C7" s="104">
        <v>90</v>
      </c>
      <c r="D7" s="67">
        <f>C7</f>
        <v>90</v>
      </c>
      <c r="E7" s="89" t="s">
        <v>769</v>
      </c>
      <c r="F7" s="67">
        <v>200</v>
      </c>
      <c r="G7" s="67">
        <v>1600</v>
      </c>
      <c r="H7" s="124" t="str">
        <f t="shared" si="0"/>
        <v/>
      </c>
    </row>
    <row r="8" spans="1:8" x14ac:dyDescent="0.35">
      <c r="A8" t="s">
        <v>148</v>
      </c>
      <c r="B8" s="104">
        <v>67</v>
      </c>
      <c r="C8" s="104">
        <v>200</v>
      </c>
      <c r="D8" s="67">
        <f>C8/6</f>
        <v>33.333333333333336</v>
      </c>
      <c r="E8" s="89" t="s">
        <v>770</v>
      </c>
      <c r="F8" s="67">
        <f>AVERAGE($F$9,$F$4:$F$7)</f>
        <v>1579</v>
      </c>
      <c r="G8" s="67">
        <v>1500</v>
      </c>
      <c r="H8" s="124" t="str">
        <f t="shared" si="0"/>
        <v/>
      </c>
    </row>
    <row r="9" spans="1:8" x14ac:dyDescent="0.35">
      <c r="A9" t="s">
        <v>739</v>
      </c>
      <c r="B9" s="104">
        <v>240</v>
      </c>
      <c r="C9" s="104">
        <v>90</v>
      </c>
      <c r="D9" s="67">
        <f>C9/2.5</f>
        <v>36</v>
      </c>
      <c r="E9" s="89" t="s">
        <v>771</v>
      </c>
      <c r="F9" s="67">
        <v>500</v>
      </c>
      <c r="G9" s="67"/>
      <c r="H9" s="124"/>
    </row>
    <row r="10" spans="1:8" x14ac:dyDescent="0.35">
      <c r="A10" t="s">
        <v>741</v>
      </c>
      <c r="B10" s="104"/>
      <c r="C10" s="104"/>
      <c r="D10" s="67"/>
      <c r="E10" s="89"/>
      <c r="F10" s="67"/>
      <c r="G10" s="67">
        <v>750</v>
      </c>
      <c r="H10" s="124"/>
    </row>
    <row r="11" spans="1:8" x14ac:dyDescent="0.35">
      <c r="A11" t="s">
        <v>743</v>
      </c>
      <c r="B11" s="104"/>
      <c r="C11" s="104"/>
      <c r="D11" s="67"/>
      <c r="E11" s="89"/>
      <c r="F11" s="67"/>
      <c r="G11" s="67"/>
      <c r="H11" s="124"/>
    </row>
    <row r="12" spans="1:8" x14ac:dyDescent="0.35">
      <c r="A12" t="s">
        <v>745</v>
      </c>
      <c r="B12" s="104">
        <v>204</v>
      </c>
      <c r="C12" s="104">
        <v>125</v>
      </c>
      <c r="D12" s="67">
        <f>C12/5</f>
        <v>25</v>
      </c>
      <c r="E12" s="89" t="s">
        <v>767</v>
      </c>
      <c r="F12" s="67"/>
      <c r="G12" s="67"/>
      <c r="H12" s="124"/>
    </row>
    <row r="13" spans="1:8" x14ac:dyDescent="0.35">
      <c r="A13" t="s">
        <v>149</v>
      </c>
      <c r="B13" s="104"/>
      <c r="C13" s="104"/>
      <c r="D13" s="67">
        <f>AVERAGE(D9:D12)</f>
        <v>30.5</v>
      </c>
      <c r="E13" s="89"/>
      <c r="F13" s="67">
        <f>AVERAGE(F9:F12)</f>
        <v>500</v>
      </c>
      <c r="G13" s="67">
        <f>AVERAGE(G9:G12)</f>
        <v>750</v>
      </c>
      <c r="H13" s="124" t="str">
        <f t="shared" si="0"/>
        <v/>
      </c>
    </row>
    <row r="15" spans="1:8" x14ac:dyDescent="0.35">
      <c r="A15" s="99" t="s">
        <v>772</v>
      </c>
    </row>
  </sheetData>
  <sheetProtection sheet="1" objects="1" scenarios="1"/>
  <protectedRanges>
    <protectedRange sqref="D3:D13 F3:G13" name="Range1"/>
  </protectedRange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23827-51A5-45F2-83A3-7017FE5A3AB0}">
  <dimension ref="A1:H579"/>
  <sheetViews>
    <sheetView showGridLines="0" zoomScale="85" zoomScaleNormal="85" workbookViewId="0">
      <pane ySplit="1" topLeftCell="A2" activePane="bottomLeft" state="frozen"/>
      <selection pane="bottomLeft"/>
    </sheetView>
  </sheetViews>
  <sheetFormatPr defaultRowHeight="14.5" x14ac:dyDescent="0.35"/>
  <cols>
    <col min="1" max="1" width="30.81640625" customWidth="1"/>
    <col min="2" max="2" width="25.81640625" customWidth="1"/>
    <col min="3" max="4" width="15.81640625" customWidth="1"/>
    <col min="5" max="5" width="25.81640625" customWidth="1"/>
    <col min="6" max="6" width="21.453125" bestFit="1" customWidth="1"/>
    <col min="7" max="7" width="10.81640625" customWidth="1"/>
    <col min="8" max="8" width="15.81640625" customWidth="1"/>
  </cols>
  <sheetData>
    <row r="1" spans="1:8" ht="29" x14ac:dyDescent="0.35">
      <c r="A1" s="1" t="s">
        <v>773</v>
      </c>
      <c r="B1" s="1" t="s">
        <v>774</v>
      </c>
      <c r="C1" s="1" t="s">
        <v>775</v>
      </c>
      <c r="D1" s="1" t="s">
        <v>776</v>
      </c>
      <c r="E1" s="1" t="s">
        <v>777</v>
      </c>
      <c r="F1" s="1" t="s">
        <v>778</v>
      </c>
      <c r="G1" s="1" t="s">
        <v>779</v>
      </c>
      <c r="H1" s="1" t="s">
        <v>11</v>
      </c>
    </row>
    <row r="2" spans="1:8" x14ac:dyDescent="0.35">
      <c r="A2" t="s">
        <v>156</v>
      </c>
      <c r="B2" t="s">
        <v>149</v>
      </c>
      <c r="C2">
        <v>273</v>
      </c>
      <c r="D2">
        <v>3</v>
      </c>
      <c r="E2" t="s">
        <v>780</v>
      </c>
      <c r="F2">
        <v>0.33550000000000002</v>
      </c>
      <c r="G2">
        <v>0</v>
      </c>
      <c r="H2" s="5">
        <v>0.24199999999999999</v>
      </c>
    </row>
    <row r="3" spans="1:8" x14ac:dyDescent="0.35">
      <c r="A3" t="s">
        <v>261</v>
      </c>
      <c r="B3" t="s">
        <v>149</v>
      </c>
      <c r="C3">
        <v>323</v>
      </c>
      <c r="D3">
        <v>1</v>
      </c>
      <c r="E3" t="s">
        <v>780</v>
      </c>
      <c r="F3">
        <v>0.37940000000000002</v>
      </c>
      <c r="G3">
        <v>0</v>
      </c>
      <c r="H3" s="5">
        <v>0.27400000000000002</v>
      </c>
    </row>
    <row r="4" spans="1:8" x14ac:dyDescent="0.35">
      <c r="A4" t="s">
        <v>212</v>
      </c>
      <c r="B4" t="s">
        <v>149</v>
      </c>
      <c r="C4" s="6">
        <v>1937</v>
      </c>
      <c r="D4">
        <v>1</v>
      </c>
      <c r="E4" t="s">
        <v>780</v>
      </c>
      <c r="F4">
        <v>0.33110000000000001</v>
      </c>
      <c r="G4">
        <v>0</v>
      </c>
      <c r="H4" s="5">
        <v>0.23899999999999999</v>
      </c>
    </row>
    <row r="5" spans="1:8" x14ac:dyDescent="0.35">
      <c r="A5" t="s">
        <v>184</v>
      </c>
      <c r="B5" t="s">
        <v>149</v>
      </c>
      <c r="C5">
        <v>96</v>
      </c>
      <c r="D5">
        <v>1</v>
      </c>
      <c r="E5" t="s">
        <v>780</v>
      </c>
      <c r="F5">
        <v>0.29360000000000003</v>
      </c>
      <c r="G5">
        <v>0</v>
      </c>
      <c r="H5" s="5">
        <v>0.21199999999999999</v>
      </c>
    </row>
    <row r="6" spans="1:8" x14ac:dyDescent="0.35">
      <c r="A6" t="s">
        <v>219</v>
      </c>
      <c r="B6" t="s">
        <v>149</v>
      </c>
      <c r="C6" s="6">
        <v>1189</v>
      </c>
      <c r="D6">
        <v>2</v>
      </c>
      <c r="E6" t="s">
        <v>780</v>
      </c>
      <c r="F6">
        <v>0.37730000000000002</v>
      </c>
      <c r="G6">
        <v>0</v>
      </c>
      <c r="H6" s="5">
        <v>0.27300000000000002</v>
      </c>
    </row>
    <row r="7" spans="1:8" x14ac:dyDescent="0.35">
      <c r="A7" t="s">
        <v>268</v>
      </c>
      <c r="B7" t="s">
        <v>149</v>
      </c>
      <c r="C7">
        <v>214</v>
      </c>
      <c r="D7">
        <v>1</v>
      </c>
      <c r="E7" t="s">
        <v>780</v>
      </c>
      <c r="F7">
        <v>0.36049999999999999</v>
      </c>
      <c r="G7">
        <v>0</v>
      </c>
      <c r="H7" s="5">
        <v>0.26100000000000001</v>
      </c>
    </row>
    <row r="8" spans="1:8" x14ac:dyDescent="0.35">
      <c r="A8" t="s">
        <v>198</v>
      </c>
      <c r="B8" t="s">
        <v>149</v>
      </c>
      <c r="C8">
        <v>580</v>
      </c>
      <c r="D8">
        <v>2</v>
      </c>
      <c r="E8" t="s">
        <v>780</v>
      </c>
      <c r="F8">
        <v>0.34310000000000002</v>
      </c>
      <c r="G8">
        <v>0</v>
      </c>
      <c r="H8" s="5">
        <v>0.248</v>
      </c>
    </row>
    <row r="9" spans="1:8" x14ac:dyDescent="0.35">
      <c r="A9" t="s">
        <v>205</v>
      </c>
      <c r="B9" t="s">
        <v>149</v>
      </c>
      <c r="C9">
        <v>418</v>
      </c>
      <c r="D9">
        <v>2</v>
      </c>
      <c r="E9" t="s">
        <v>780</v>
      </c>
      <c r="F9">
        <v>0.39389999999999997</v>
      </c>
      <c r="G9">
        <v>0</v>
      </c>
      <c r="H9" s="5">
        <v>0.28499999999999998</v>
      </c>
    </row>
    <row r="10" spans="1:8" x14ac:dyDescent="0.35">
      <c r="A10" t="s">
        <v>233</v>
      </c>
      <c r="B10" t="s">
        <v>149</v>
      </c>
      <c r="C10">
        <v>40</v>
      </c>
      <c r="D10">
        <v>1</v>
      </c>
      <c r="E10" t="s">
        <v>780</v>
      </c>
      <c r="F10">
        <v>0.27</v>
      </c>
      <c r="G10">
        <v>0</v>
      </c>
      <c r="H10" s="5">
        <v>0.19500000000000001</v>
      </c>
    </row>
    <row r="11" spans="1:8" x14ac:dyDescent="0.35">
      <c r="A11" t="s">
        <v>247</v>
      </c>
      <c r="B11" t="s">
        <v>149</v>
      </c>
      <c r="C11">
        <v>138</v>
      </c>
      <c r="D11">
        <v>1</v>
      </c>
      <c r="E11" t="s">
        <v>780</v>
      </c>
      <c r="F11">
        <v>0.32969999999999999</v>
      </c>
      <c r="G11">
        <v>0</v>
      </c>
      <c r="H11" s="5">
        <v>0.23799999999999999</v>
      </c>
    </row>
    <row r="12" spans="1:8" x14ac:dyDescent="0.35">
      <c r="A12" t="s">
        <v>254</v>
      </c>
      <c r="B12" t="s">
        <v>149</v>
      </c>
      <c r="C12">
        <v>493</v>
      </c>
      <c r="D12">
        <v>1</v>
      </c>
      <c r="E12" t="s">
        <v>780</v>
      </c>
      <c r="F12">
        <v>0.2954</v>
      </c>
      <c r="G12">
        <v>0</v>
      </c>
      <c r="H12" s="5">
        <v>0.21299999999999999</v>
      </c>
    </row>
    <row r="13" spans="1:8" x14ac:dyDescent="0.35">
      <c r="A13" t="s">
        <v>310</v>
      </c>
      <c r="B13" t="s">
        <v>149</v>
      </c>
      <c r="C13">
        <v>282</v>
      </c>
      <c r="D13">
        <v>1</v>
      </c>
      <c r="E13" t="s">
        <v>780</v>
      </c>
      <c r="F13">
        <v>0.2853</v>
      </c>
      <c r="G13">
        <v>0</v>
      </c>
      <c r="H13" s="5">
        <v>0.20599999999999999</v>
      </c>
    </row>
    <row r="14" spans="1:8" x14ac:dyDescent="0.35">
      <c r="A14" t="s">
        <v>317</v>
      </c>
      <c r="B14" t="s">
        <v>149</v>
      </c>
      <c r="C14">
        <v>134</v>
      </c>
      <c r="D14">
        <v>1</v>
      </c>
      <c r="E14" t="s">
        <v>780</v>
      </c>
      <c r="F14">
        <v>0.37080000000000002</v>
      </c>
      <c r="G14">
        <v>0</v>
      </c>
      <c r="H14" s="5">
        <v>0.26800000000000002</v>
      </c>
    </row>
    <row r="15" spans="1:8" x14ac:dyDescent="0.35">
      <c r="A15" t="s">
        <v>282</v>
      </c>
      <c r="B15" t="s">
        <v>149</v>
      </c>
      <c r="C15">
        <v>309</v>
      </c>
      <c r="D15">
        <v>1</v>
      </c>
      <c r="E15" t="s">
        <v>780</v>
      </c>
      <c r="F15">
        <v>0.35730000000000001</v>
      </c>
      <c r="G15">
        <v>0</v>
      </c>
      <c r="H15" s="5">
        <v>0.25800000000000001</v>
      </c>
    </row>
    <row r="16" spans="1:8" x14ac:dyDescent="0.35">
      <c r="A16" t="s">
        <v>345</v>
      </c>
      <c r="B16" t="s">
        <v>149</v>
      </c>
      <c r="C16" s="6">
        <v>1038</v>
      </c>
      <c r="D16">
        <v>1</v>
      </c>
      <c r="E16" t="s">
        <v>780</v>
      </c>
      <c r="F16">
        <v>0.31569999999999998</v>
      </c>
      <c r="G16">
        <v>0</v>
      </c>
      <c r="H16" s="5">
        <v>0.22800000000000001</v>
      </c>
    </row>
    <row r="17" spans="1:8" x14ac:dyDescent="0.35">
      <c r="A17" t="s">
        <v>366</v>
      </c>
      <c r="B17" t="s">
        <v>149</v>
      </c>
      <c r="C17">
        <v>968</v>
      </c>
      <c r="D17">
        <v>1</v>
      </c>
      <c r="E17" t="s">
        <v>780</v>
      </c>
      <c r="F17">
        <v>0.39679999999999999</v>
      </c>
      <c r="G17">
        <v>0</v>
      </c>
      <c r="H17" s="5">
        <v>0.28699999999999998</v>
      </c>
    </row>
    <row r="18" spans="1:8" x14ac:dyDescent="0.35">
      <c r="A18" t="s">
        <v>387</v>
      </c>
      <c r="B18" t="s">
        <v>149</v>
      </c>
      <c r="C18">
        <v>327</v>
      </c>
      <c r="D18">
        <v>1</v>
      </c>
      <c r="E18" t="s">
        <v>780</v>
      </c>
      <c r="F18">
        <v>0.35520000000000002</v>
      </c>
      <c r="G18">
        <v>0</v>
      </c>
      <c r="H18" s="5">
        <v>0.25700000000000001</v>
      </c>
    </row>
    <row r="19" spans="1:8" x14ac:dyDescent="0.35">
      <c r="A19" t="s">
        <v>163</v>
      </c>
      <c r="B19" t="s">
        <v>149</v>
      </c>
      <c r="C19">
        <v>296</v>
      </c>
      <c r="D19">
        <v>4</v>
      </c>
      <c r="E19" t="s">
        <v>780</v>
      </c>
      <c r="F19">
        <v>0.36780000000000002</v>
      </c>
      <c r="G19">
        <v>0</v>
      </c>
      <c r="H19" s="5">
        <v>0.26600000000000001</v>
      </c>
    </row>
    <row r="20" spans="1:8" x14ac:dyDescent="0.35">
      <c r="A20" t="s">
        <v>324</v>
      </c>
      <c r="B20" t="s">
        <v>149</v>
      </c>
      <c r="C20">
        <v>353</v>
      </c>
      <c r="D20">
        <v>1</v>
      </c>
      <c r="E20" t="s">
        <v>780</v>
      </c>
      <c r="F20">
        <v>0.3236</v>
      </c>
      <c r="G20">
        <v>0</v>
      </c>
      <c r="H20" s="5">
        <v>0.23400000000000001</v>
      </c>
    </row>
    <row r="21" spans="1:8" x14ac:dyDescent="0.35">
      <c r="A21" t="s">
        <v>170</v>
      </c>
      <c r="B21" t="s">
        <v>149</v>
      </c>
      <c r="C21">
        <v>140</v>
      </c>
      <c r="D21">
        <v>1</v>
      </c>
      <c r="E21" t="s">
        <v>780</v>
      </c>
      <c r="F21">
        <v>0.29210000000000003</v>
      </c>
      <c r="G21">
        <v>0</v>
      </c>
      <c r="H21" s="5">
        <v>0.21099999999999999</v>
      </c>
    </row>
    <row r="22" spans="1:8" x14ac:dyDescent="0.35">
      <c r="A22" t="s">
        <v>177</v>
      </c>
      <c r="B22" t="s">
        <v>149</v>
      </c>
      <c r="C22">
        <v>154</v>
      </c>
      <c r="D22">
        <v>3</v>
      </c>
      <c r="E22" t="s">
        <v>780</v>
      </c>
      <c r="F22">
        <v>0.34289999999999998</v>
      </c>
      <c r="G22">
        <v>0</v>
      </c>
      <c r="H22" s="5">
        <v>0.248</v>
      </c>
    </row>
    <row r="23" spans="1:8" x14ac:dyDescent="0.35">
      <c r="A23" t="s">
        <v>191</v>
      </c>
      <c r="B23" t="s">
        <v>149</v>
      </c>
      <c r="C23">
        <v>506</v>
      </c>
      <c r="D23">
        <v>1</v>
      </c>
      <c r="E23" t="s">
        <v>780</v>
      </c>
      <c r="F23">
        <v>0.3891</v>
      </c>
      <c r="G23">
        <v>0</v>
      </c>
      <c r="H23" s="5">
        <v>0.28100000000000003</v>
      </c>
    </row>
    <row r="24" spans="1:8" x14ac:dyDescent="0.35">
      <c r="A24" t="s">
        <v>226</v>
      </c>
      <c r="B24" t="s">
        <v>149</v>
      </c>
      <c r="C24" s="6">
        <v>3422</v>
      </c>
      <c r="D24">
        <v>1</v>
      </c>
      <c r="E24" t="s">
        <v>780</v>
      </c>
      <c r="F24">
        <v>0.39169999999999999</v>
      </c>
      <c r="G24">
        <v>0</v>
      </c>
      <c r="H24" s="5">
        <v>0.28299999999999997</v>
      </c>
    </row>
    <row r="25" spans="1:8" x14ac:dyDescent="0.35">
      <c r="A25" t="s">
        <v>331</v>
      </c>
      <c r="B25" t="s">
        <v>149</v>
      </c>
      <c r="C25">
        <v>485</v>
      </c>
      <c r="D25">
        <v>2</v>
      </c>
      <c r="E25" t="s">
        <v>780</v>
      </c>
      <c r="F25">
        <v>0.30099999999999999</v>
      </c>
      <c r="G25">
        <v>0</v>
      </c>
      <c r="H25" s="5">
        <v>0.218</v>
      </c>
    </row>
    <row r="26" spans="1:8" x14ac:dyDescent="0.35">
      <c r="A26" t="s">
        <v>359</v>
      </c>
      <c r="B26" t="s">
        <v>149</v>
      </c>
      <c r="C26" s="6">
        <v>1126</v>
      </c>
      <c r="D26">
        <v>5</v>
      </c>
      <c r="E26" t="s">
        <v>780</v>
      </c>
      <c r="F26">
        <v>0.26390000000000002</v>
      </c>
      <c r="G26">
        <v>0</v>
      </c>
      <c r="H26" s="5">
        <v>0.191</v>
      </c>
    </row>
    <row r="27" spans="1:8" x14ac:dyDescent="0.35">
      <c r="A27" t="s">
        <v>275</v>
      </c>
      <c r="B27" t="s">
        <v>149</v>
      </c>
      <c r="C27" s="6">
        <v>1015</v>
      </c>
      <c r="D27">
        <v>1</v>
      </c>
      <c r="E27" t="s">
        <v>780</v>
      </c>
      <c r="F27">
        <v>0.31890000000000002</v>
      </c>
      <c r="G27">
        <v>0</v>
      </c>
      <c r="H27" s="5">
        <v>0.23</v>
      </c>
    </row>
    <row r="28" spans="1:8" x14ac:dyDescent="0.35">
      <c r="A28" t="s">
        <v>296</v>
      </c>
      <c r="B28" t="s">
        <v>149</v>
      </c>
      <c r="C28" s="6">
        <v>1109</v>
      </c>
      <c r="D28">
        <v>4</v>
      </c>
      <c r="E28" t="s">
        <v>780</v>
      </c>
      <c r="F28">
        <v>0.25059999999999999</v>
      </c>
      <c r="G28">
        <v>0</v>
      </c>
      <c r="H28" s="5">
        <v>0.18099999999999999</v>
      </c>
    </row>
    <row r="29" spans="1:8" x14ac:dyDescent="0.35">
      <c r="A29" t="s">
        <v>373</v>
      </c>
      <c r="B29" t="s">
        <v>149</v>
      </c>
      <c r="C29">
        <v>537</v>
      </c>
      <c r="D29">
        <v>1</v>
      </c>
      <c r="E29" t="s">
        <v>780</v>
      </c>
      <c r="F29">
        <v>0.38669999999999999</v>
      </c>
      <c r="G29">
        <v>0</v>
      </c>
      <c r="H29" s="5">
        <v>0.27900000000000003</v>
      </c>
    </row>
    <row r="30" spans="1:8" x14ac:dyDescent="0.35">
      <c r="A30" t="s">
        <v>380</v>
      </c>
      <c r="B30" t="s">
        <v>149</v>
      </c>
      <c r="C30">
        <v>831</v>
      </c>
      <c r="D30">
        <v>1</v>
      </c>
      <c r="E30" t="s">
        <v>780</v>
      </c>
      <c r="F30">
        <v>0.3926</v>
      </c>
      <c r="G30">
        <v>0</v>
      </c>
      <c r="H30" s="5">
        <v>0.28399999999999997</v>
      </c>
    </row>
    <row r="31" spans="1:8" x14ac:dyDescent="0.35">
      <c r="A31" t="s">
        <v>240</v>
      </c>
      <c r="B31" t="s">
        <v>149</v>
      </c>
      <c r="C31">
        <v>81</v>
      </c>
      <c r="D31">
        <v>1</v>
      </c>
      <c r="E31" t="s">
        <v>780</v>
      </c>
      <c r="F31">
        <v>0.28199999999999997</v>
      </c>
      <c r="G31">
        <v>0</v>
      </c>
      <c r="H31" s="5">
        <v>0.20399999999999999</v>
      </c>
    </row>
    <row r="32" spans="1:8" x14ac:dyDescent="0.35">
      <c r="A32" t="s">
        <v>303</v>
      </c>
      <c r="B32" t="s">
        <v>149</v>
      </c>
      <c r="C32">
        <v>936</v>
      </c>
      <c r="D32">
        <v>1</v>
      </c>
      <c r="E32" t="s">
        <v>781</v>
      </c>
      <c r="F32">
        <v>0.8175</v>
      </c>
      <c r="G32">
        <v>1</v>
      </c>
      <c r="H32" s="5">
        <v>1.264</v>
      </c>
    </row>
    <row r="33" spans="1:8" x14ac:dyDescent="0.35">
      <c r="A33" t="s">
        <v>352</v>
      </c>
      <c r="B33" t="s">
        <v>149</v>
      </c>
      <c r="C33" s="6">
        <v>1023</v>
      </c>
      <c r="D33">
        <v>1</v>
      </c>
      <c r="E33" t="s">
        <v>780</v>
      </c>
      <c r="F33">
        <v>0.56950000000000001</v>
      </c>
      <c r="G33">
        <v>0</v>
      </c>
      <c r="H33" s="5">
        <v>0.41199999999999998</v>
      </c>
    </row>
    <row r="34" spans="1:8" x14ac:dyDescent="0.35">
      <c r="A34" t="s">
        <v>338</v>
      </c>
      <c r="B34" t="s">
        <v>149</v>
      </c>
      <c r="C34" s="6">
        <v>19806</v>
      </c>
      <c r="D34">
        <v>1</v>
      </c>
      <c r="E34" t="s">
        <v>780</v>
      </c>
      <c r="F34">
        <v>0.3745</v>
      </c>
      <c r="G34">
        <v>0</v>
      </c>
      <c r="H34" s="5">
        <v>0.27100000000000002</v>
      </c>
    </row>
    <row r="35" spans="1:8" x14ac:dyDescent="0.35">
      <c r="A35" t="s">
        <v>289</v>
      </c>
      <c r="B35" t="s">
        <v>149</v>
      </c>
      <c r="C35">
        <v>956</v>
      </c>
      <c r="D35">
        <v>1</v>
      </c>
      <c r="E35" t="s">
        <v>780</v>
      </c>
      <c r="F35">
        <v>0.6976</v>
      </c>
      <c r="G35">
        <v>0</v>
      </c>
      <c r="H35" s="5">
        <v>0.504</v>
      </c>
    </row>
    <row r="36" spans="1:8" x14ac:dyDescent="0.35">
      <c r="A36" t="s">
        <v>372</v>
      </c>
      <c r="B36" t="s">
        <v>148</v>
      </c>
      <c r="C36" s="6">
        <v>2134</v>
      </c>
      <c r="D36">
        <v>1</v>
      </c>
      <c r="E36" t="s">
        <v>780</v>
      </c>
      <c r="F36">
        <v>0.1361</v>
      </c>
      <c r="G36">
        <v>0</v>
      </c>
      <c r="H36" s="5">
        <v>9.8000000000000004E-2</v>
      </c>
    </row>
    <row r="37" spans="1:8" x14ac:dyDescent="0.35">
      <c r="A37" t="s">
        <v>302</v>
      </c>
      <c r="B37" t="s">
        <v>148</v>
      </c>
      <c r="C37" s="6">
        <v>1241</v>
      </c>
      <c r="D37">
        <v>1</v>
      </c>
      <c r="E37" t="s">
        <v>780</v>
      </c>
      <c r="F37">
        <v>0.3871</v>
      </c>
      <c r="G37">
        <v>0</v>
      </c>
      <c r="H37" s="5">
        <v>0.28000000000000003</v>
      </c>
    </row>
    <row r="38" spans="1:8" x14ac:dyDescent="0.35">
      <c r="A38" t="s">
        <v>316</v>
      </c>
      <c r="B38" t="s">
        <v>148</v>
      </c>
      <c r="C38">
        <v>653</v>
      </c>
      <c r="D38">
        <v>1</v>
      </c>
      <c r="E38" t="s">
        <v>780</v>
      </c>
      <c r="F38">
        <v>0.44319999999999998</v>
      </c>
      <c r="G38">
        <v>0</v>
      </c>
      <c r="H38" s="5">
        <v>0.32</v>
      </c>
    </row>
    <row r="39" spans="1:8" x14ac:dyDescent="0.35">
      <c r="A39" t="s">
        <v>281</v>
      </c>
      <c r="B39" t="s">
        <v>148</v>
      </c>
      <c r="C39" s="6">
        <v>14568</v>
      </c>
      <c r="D39">
        <v>1</v>
      </c>
      <c r="E39" t="s">
        <v>780</v>
      </c>
      <c r="F39">
        <v>0.51359999999999995</v>
      </c>
      <c r="G39">
        <v>0</v>
      </c>
      <c r="H39" s="5">
        <v>0.371</v>
      </c>
    </row>
    <row r="40" spans="1:8" x14ac:dyDescent="0.35">
      <c r="A40" t="s">
        <v>399</v>
      </c>
      <c r="B40" t="s">
        <v>148</v>
      </c>
      <c r="C40" s="6">
        <v>1803</v>
      </c>
      <c r="D40">
        <v>1</v>
      </c>
      <c r="E40" t="s">
        <v>780</v>
      </c>
      <c r="F40">
        <v>0.27060000000000001</v>
      </c>
      <c r="G40">
        <v>0</v>
      </c>
      <c r="H40" s="5">
        <v>0.19600000000000001</v>
      </c>
    </row>
    <row r="41" spans="1:8" x14ac:dyDescent="0.35">
      <c r="A41" t="s">
        <v>190</v>
      </c>
      <c r="B41" t="s">
        <v>148</v>
      </c>
      <c r="C41">
        <v>538</v>
      </c>
      <c r="D41">
        <v>1</v>
      </c>
      <c r="E41" t="s">
        <v>780</v>
      </c>
      <c r="F41">
        <v>0.3836</v>
      </c>
      <c r="G41">
        <v>0</v>
      </c>
      <c r="H41" s="5">
        <v>0.27700000000000002</v>
      </c>
    </row>
    <row r="42" spans="1:8" x14ac:dyDescent="0.35">
      <c r="A42" t="s">
        <v>417</v>
      </c>
      <c r="B42" t="s">
        <v>148</v>
      </c>
      <c r="C42" s="6">
        <v>1759</v>
      </c>
      <c r="D42">
        <v>1</v>
      </c>
      <c r="E42" t="s">
        <v>780</v>
      </c>
      <c r="F42">
        <v>0.5796</v>
      </c>
      <c r="G42">
        <v>0</v>
      </c>
      <c r="H42" s="5">
        <v>0.41899999999999998</v>
      </c>
    </row>
    <row r="43" spans="1:8" x14ac:dyDescent="0.35">
      <c r="A43" t="s">
        <v>239</v>
      </c>
      <c r="B43" t="s">
        <v>148</v>
      </c>
      <c r="C43">
        <v>866</v>
      </c>
      <c r="D43">
        <v>1</v>
      </c>
      <c r="E43" t="s">
        <v>780</v>
      </c>
      <c r="F43">
        <v>0.80940000000000001</v>
      </c>
      <c r="G43">
        <v>0</v>
      </c>
      <c r="H43" s="5">
        <v>0.58499999999999996</v>
      </c>
    </row>
    <row r="44" spans="1:8" x14ac:dyDescent="0.35">
      <c r="A44" t="s">
        <v>204</v>
      </c>
      <c r="B44" t="s">
        <v>148</v>
      </c>
      <c r="C44" s="6">
        <v>4872</v>
      </c>
      <c r="D44">
        <v>1</v>
      </c>
      <c r="E44" t="s">
        <v>780</v>
      </c>
      <c r="F44">
        <v>0.52700000000000002</v>
      </c>
      <c r="G44">
        <v>0</v>
      </c>
      <c r="H44" s="5">
        <v>0.38100000000000001</v>
      </c>
    </row>
    <row r="45" spans="1:8" x14ac:dyDescent="0.35">
      <c r="A45" t="s">
        <v>218</v>
      </c>
      <c r="B45" t="s">
        <v>148</v>
      </c>
      <c r="C45">
        <v>760</v>
      </c>
      <c r="D45">
        <v>1</v>
      </c>
      <c r="E45" t="s">
        <v>780</v>
      </c>
      <c r="F45">
        <v>0.81710000000000005</v>
      </c>
      <c r="G45">
        <v>0</v>
      </c>
      <c r="H45" s="5">
        <v>0.59</v>
      </c>
    </row>
    <row r="46" spans="1:8" x14ac:dyDescent="0.35">
      <c r="A46" t="s">
        <v>225</v>
      </c>
      <c r="B46" t="s">
        <v>148</v>
      </c>
      <c r="C46" s="6">
        <v>1444</v>
      </c>
      <c r="D46">
        <v>1</v>
      </c>
      <c r="E46" t="s">
        <v>780</v>
      </c>
      <c r="F46">
        <v>0.755</v>
      </c>
      <c r="G46">
        <v>0</v>
      </c>
      <c r="H46" s="5">
        <v>0.54600000000000004</v>
      </c>
    </row>
    <row r="47" spans="1:8" x14ac:dyDescent="0.35">
      <c r="A47" t="s">
        <v>405</v>
      </c>
      <c r="B47" t="s">
        <v>148</v>
      </c>
      <c r="C47" s="6">
        <v>2196</v>
      </c>
      <c r="D47">
        <v>1</v>
      </c>
      <c r="E47" t="s">
        <v>780</v>
      </c>
      <c r="F47">
        <v>0.56000000000000005</v>
      </c>
      <c r="G47">
        <v>0</v>
      </c>
      <c r="H47" s="5">
        <v>0.40500000000000003</v>
      </c>
    </row>
    <row r="48" spans="1:8" x14ac:dyDescent="0.35">
      <c r="A48" t="s">
        <v>183</v>
      </c>
      <c r="B48" t="s">
        <v>148</v>
      </c>
      <c r="C48">
        <v>274</v>
      </c>
      <c r="D48">
        <v>1</v>
      </c>
      <c r="E48" t="s">
        <v>780</v>
      </c>
      <c r="F48">
        <v>0.4955</v>
      </c>
      <c r="G48">
        <v>0</v>
      </c>
      <c r="H48" s="5">
        <v>0.35799999999999998</v>
      </c>
    </row>
    <row r="49" spans="1:8" x14ac:dyDescent="0.35">
      <c r="A49" t="s">
        <v>365</v>
      </c>
      <c r="B49" t="s">
        <v>148</v>
      </c>
      <c r="C49" s="6">
        <v>1380</v>
      </c>
      <c r="D49">
        <v>1</v>
      </c>
      <c r="E49" t="s">
        <v>780</v>
      </c>
      <c r="F49">
        <v>0.39810000000000001</v>
      </c>
      <c r="G49">
        <v>0</v>
      </c>
      <c r="H49" s="5">
        <v>0.28799999999999998</v>
      </c>
    </row>
    <row r="50" spans="1:8" x14ac:dyDescent="0.35">
      <c r="A50" t="s">
        <v>411</v>
      </c>
      <c r="B50" t="s">
        <v>148</v>
      </c>
      <c r="C50">
        <v>539</v>
      </c>
      <c r="D50">
        <v>1</v>
      </c>
      <c r="E50" t="s">
        <v>780</v>
      </c>
      <c r="F50">
        <v>0.39650000000000002</v>
      </c>
      <c r="G50">
        <v>0</v>
      </c>
      <c r="H50" s="5">
        <v>0.28699999999999998</v>
      </c>
    </row>
    <row r="51" spans="1:8" x14ac:dyDescent="0.35">
      <c r="A51" t="s">
        <v>232</v>
      </c>
      <c r="B51" t="s">
        <v>148</v>
      </c>
      <c r="C51">
        <v>274</v>
      </c>
      <c r="D51">
        <v>1</v>
      </c>
      <c r="E51" t="s">
        <v>780</v>
      </c>
      <c r="F51">
        <v>0.41959999999999997</v>
      </c>
      <c r="G51">
        <v>0</v>
      </c>
      <c r="H51" s="5">
        <v>0.30299999999999999</v>
      </c>
    </row>
    <row r="52" spans="1:8" x14ac:dyDescent="0.35">
      <c r="A52" t="s">
        <v>309</v>
      </c>
      <c r="B52" t="s">
        <v>148</v>
      </c>
      <c r="C52">
        <v>104</v>
      </c>
      <c r="D52">
        <v>1</v>
      </c>
      <c r="E52" t="s">
        <v>780</v>
      </c>
      <c r="F52">
        <v>0.5736</v>
      </c>
      <c r="G52">
        <v>0</v>
      </c>
      <c r="H52" s="5">
        <v>0.41399999999999998</v>
      </c>
    </row>
    <row r="53" spans="1:8" x14ac:dyDescent="0.35">
      <c r="A53" t="s">
        <v>423</v>
      </c>
      <c r="B53" t="s">
        <v>148</v>
      </c>
      <c r="C53">
        <v>10</v>
      </c>
      <c r="D53">
        <v>1</v>
      </c>
      <c r="E53" t="s">
        <v>780</v>
      </c>
      <c r="F53">
        <v>0.58789999999999998</v>
      </c>
      <c r="G53">
        <v>0</v>
      </c>
      <c r="H53" s="5">
        <v>0.42499999999999999</v>
      </c>
    </row>
    <row r="54" spans="1:8" x14ac:dyDescent="0.35">
      <c r="A54" t="s">
        <v>323</v>
      </c>
      <c r="B54" t="s">
        <v>148</v>
      </c>
      <c r="C54" s="6">
        <v>1587</v>
      </c>
      <c r="D54">
        <v>2</v>
      </c>
      <c r="E54" t="s">
        <v>780</v>
      </c>
      <c r="F54">
        <v>9.4399999999999998E-2</v>
      </c>
      <c r="G54">
        <v>0</v>
      </c>
      <c r="H54" s="5">
        <v>6.8000000000000005E-2</v>
      </c>
    </row>
    <row r="55" spans="1:8" x14ac:dyDescent="0.35">
      <c r="A55" t="s">
        <v>260</v>
      </c>
      <c r="B55" t="s">
        <v>148</v>
      </c>
      <c r="C55" s="6">
        <v>10360</v>
      </c>
      <c r="D55">
        <v>2</v>
      </c>
      <c r="E55" t="s">
        <v>780</v>
      </c>
      <c r="F55">
        <v>6.9599999999999995E-2</v>
      </c>
      <c r="G55">
        <v>0</v>
      </c>
      <c r="H55" s="5">
        <v>0.05</v>
      </c>
    </row>
    <row r="56" spans="1:8" x14ac:dyDescent="0.35">
      <c r="A56" t="s">
        <v>155</v>
      </c>
      <c r="B56" t="s">
        <v>148</v>
      </c>
      <c r="C56">
        <v>202</v>
      </c>
      <c r="D56">
        <v>1</v>
      </c>
      <c r="E56" t="s">
        <v>780</v>
      </c>
      <c r="F56">
        <v>0.1285</v>
      </c>
      <c r="G56">
        <v>0</v>
      </c>
      <c r="H56" s="5">
        <v>9.2999999999999999E-2</v>
      </c>
    </row>
    <row r="57" spans="1:8" x14ac:dyDescent="0.35">
      <c r="A57" t="s">
        <v>379</v>
      </c>
      <c r="B57" t="s">
        <v>148</v>
      </c>
      <c r="C57">
        <v>449</v>
      </c>
      <c r="D57">
        <v>1</v>
      </c>
      <c r="E57" t="s">
        <v>780</v>
      </c>
      <c r="F57">
        <v>0.12790000000000001</v>
      </c>
      <c r="G57">
        <v>0</v>
      </c>
      <c r="H57" s="5">
        <v>9.1999999999999998E-2</v>
      </c>
    </row>
    <row r="58" spans="1:8" x14ac:dyDescent="0.35">
      <c r="A58" t="s">
        <v>267</v>
      </c>
      <c r="B58" t="s">
        <v>148</v>
      </c>
      <c r="C58" s="6">
        <v>1221</v>
      </c>
      <c r="D58">
        <v>1</v>
      </c>
      <c r="E58" t="s">
        <v>780</v>
      </c>
      <c r="F58">
        <v>0.25269999999999998</v>
      </c>
      <c r="G58">
        <v>0</v>
      </c>
      <c r="H58" s="5">
        <v>0.183</v>
      </c>
    </row>
    <row r="59" spans="1:8" x14ac:dyDescent="0.35">
      <c r="A59" t="s">
        <v>162</v>
      </c>
      <c r="B59" t="s">
        <v>148</v>
      </c>
      <c r="C59">
        <v>301</v>
      </c>
      <c r="D59">
        <v>1</v>
      </c>
      <c r="E59" t="s">
        <v>780</v>
      </c>
      <c r="F59">
        <v>0.48480000000000001</v>
      </c>
      <c r="G59">
        <v>0</v>
      </c>
      <c r="H59" s="5">
        <v>0.35</v>
      </c>
    </row>
    <row r="60" spans="1:8" x14ac:dyDescent="0.35">
      <c r="A60" t="s">
        <v>211</v>
      </c>
      <c r="B60" t="s">
        <v>148</v>
      </c>
      <c r="C60" s="6">
        <v>3523</v>
      </c>
      <c r="D60">
        <v>1</v>
      </c>
      <c r="E60" t="s">
        <v>780</v>
      </c>
      <c r="F60">
        <v>0.51200000000000001</v>
      </c>
      <c r="G60">
        <v>0</v>
      </c>
      <c r="H60" s="5">
        <v>0.37</v>
      </c>
    </row>
    <row r="61" spans="1:8" x14ac:dyDescent="0.35">
      <c r="A61" t="s">
        <v>351</v>
      </c>
      <c r="B61" t="s">
        <v>148</v>
      </c>
      <c r="C61" s="6">
        <v>1957</v>
      </c>
      <c r="D61">
        <v>1</v>
      </c>
      <c r="E61" t="s">
        <v>780</v>
      </c>
      <c r="F61">
        <v>0.33829999999999999</v>
      </c>
      <c r="G61">
        <v>0</v>
      </c>
      <c r="H61" s="5">
        <v>0.24399999999999999</v>
      </c>
    </row>
    <row r="62" spans="1:8" x14ac:dyDescent="0.35">
      <c r="A62" t="s">
        <v>197</v>
      </c>
      <c r="B62" t="s">
        <v>148</v>
      </c>
      <c r="C62" s="6">
        <v>1213</v>
      </c>
      <c r="D62">
        <v>1</v>
      </c>
      <c r="E62" t="s">
        <v>780</v>
      </c>
      <c r="F62">
        <v>0.59940000000000004</v>
      </c>
      <c r="G62">
        <v>0</v>
      </c>
      <c r="H62" s="5">
        <v>0.433</v>
      </c>
    </row>
    <row r="63" spans="1:8" x14ac:dyDescent="0.35">
      <c r="A63" t="s">
        <v>288</v>
      </c>
      <c r="B63" t="s">
        <v>148</v>
      </c>
      <c r="C63" s="6">
        <v>2060</v>
      </c>
      <c r="D63">
        <v>1</v>
      </c>
      <c r="E63" t="s">
        <v>780</v>
      </c>
      <c r="F63">
        <v>0.56210000000000004</v>
      </c>
      <c r="G63">
        <v>0</v>
      </c>
      <c r="H63" s="5">
        <v>0.40600000000000003</v>
      </c>
    </row>
    <row r="64" spans="1:8" x14ac:dyDescent="0.35">
      <c r="A64" t="s">
        <v>169</v>
      </c>
      <c r="B64" t="s">
        <v>148</v>
      </c>
      <c r="C64" s="6">
        <v>2019</v>
      </c>
      <c r="D64">
        <v>1</v>
      </c>
      <c r="E64" t="s">
        <v>780</v>
      </c>
      <c r="F64">
        <v>0.5786</v>
      </c>
      <c r="G64">
        <v>0</v>
      </c>
      <c r="H64" s="5">
        <v>0.41799999999999998</v>
      </c>
    </row>
    <row r="65" spans="1:8" x14ac:dyDescent="0.35">
      <c r="A65" t="s">
        <v>246</v>
      </c>
      <c r="B65" t="s">
        <v>148</v>
      </c>
      <c r="C65" s="6">
        <v>3134</v>
      </c>
      <c r="D65">
        <v>2</v>
      </c>
      <c r="E65" t="s">
        <v>780</v>
      </c>
      <c r="F65">
        <v>0.38900000000000001</v>
      </c>
      <c r="G65">
        <v>0</v>
      </c>
      <c r="H65" s="5">
        <v>0.28100000000000003</v>
      </c>
    </row>
    <row r="66" spans="1:8" x14ac:dyDescent="0.35">
      <c r="A66" t="s">
        <v>358</v>
      </c>
      <c r="B66" t="s">
        <v>148</v>
      </c>
      <c r="C66">
        <v>601</v>
      </c>
      <c r="D66">
        <v>1</v>
      </c>
      <c r="E66" t="s">
        <v>781</v>
      </c>
      <c r="F66">
        <v>0.69979999999999998</v>
      </c>
      <c r="G66">
        <v>1</v>
      </c>
      <c r="H66" s="5">
        <v>1.179</v>
      </c>
    </row>
    <row r="67" spans="1:8" x14ac:dyDescent="0.35">
      <c r="A67" t="s">
        <v>295</v>
      </c>
      <c r="B67" t="s">
        <v>148</v>
      </c>
      <c r="C67">
        <v>552</v>
      </c>
      <c r="D67">
        <v>1</v>
      </c>
      <c r="E67" t="s">
        <v>780</v>
      </c>
      <c r="F67">
        <v>0.5121</v>
      </c>
      <c r="G67">
        <v>0</v>
      </c>
      <c r="H67" s="5">
        <v>0.37</v>
      </c>
    </row>
    <row r="68" spans="1:8" x14ac:dyDescent="0.35">
      <c r="A68" t="s">
        <v>330</v>
      </c>
      <c r="B68" t="s">
        <v>148</v>
      </c>
      <c r="C68">
        <v>835</v>
      </c>
      <c r="D68">
        <v>1</v>
      </c>
      <c r="E68" t="s">
        <v>780</v>
      </c>
      <c r="F68">
        <v>0.68189999999999995</v>
      </c>
      <c r="G68">
        <v>0</v>
      </c>
      <c r="H68" s="5">
        <v>0.49299999999999999</v>
      </c>
    </row>
    <row r="69" spans="1:8" x14ac:dyDescent="0.35">
      <c r="A69" t="s">
        <v>344</v>
      </c>
      <c r="B69" t="s">
        <v>148</v>
      </c>
      <c r="C69">
        <v>977</v>
      </c>
      <c r="D69">
        <v>1</v>
      </c>
      <c r="E69" t="s">
        <v>781</v>
      </c>
      <c r="F69">
        <v>0.747</v>
      </c>
      <c r="G69">
        <v>1</v>
      </c>
      <c r="H69" s="5">
        <v>1.2130000000000001</v>
      </c>
    </row>
    <row r="70" spans="1:8" x14ac:dyDescent="0.35">
      <c r="A70" t="s">
        <v>176</v>
      </c>
      <c r="B70" t="s">
        <v>148</v>
      </c>
      <c r="C70" s="6">
        <v>2256</v>
      </c>
      <c r="D70">
        <v>1</v>
      </c>
      <c r="E70" t="s">
        <v>780</v>
      </c>
      <c r="F70">
        <v>0.43659999999999999</v>
      </c>
      <c r="G70">
        <v>0</v>
      </c>
      <c r="H70" s="5">
        <v>0.315</v>
      </c>
    </row>
    <row r="71" spans="1:8" x14ac:dyDescent="0.35">
      <c r="A71" t="s">
        <v>253</v>
      </c>
      <c r="B71" t="s">
        <v>148</v>
      </c>
      <c r="C71">
        <v>297</v>
      </c>
      <c r="D71">
        <v>1</v>
      </c>
      <c r="E71" t="s">
        <v>780</v>
      </c>
      <c r="F71">
        <v>0.3695</v>
      </c>
      <c r="G71">
        <v>0</v>
      </c>
      <c r="H71" s="5">
        <v>0.26700000000000002</v>
      </c>
    </row>
    <row r="72" spans="1:8" x14ac:dyDescent="0.35">
      <c r="A72" t="s">
        <v>274</v>
      </c>
      <c r="B72" t="s">
        <v>148</v>
      </c>
      <c r="C72">
        <v>646</v>
      </c>
      <c r="D72">
        <v>2</v>
      </c>
      <c r="E72" t="s">
        <v>781</v>
      </c>
      <c r="F72">
        <v>0.6996</v>
      </c>
      <c r="G72">
        <v>1</v>
      </c>
      <c r="H72" s="5">
        <v>1.179</v>
      </c>
    </row>
    <row r="73" spans="1:8" x14ac:dyDescent="0.35">
      <c r="A73" t="s">
        <v>337</v>
      </c>
      <c r="B73" t="s">
        <v>148</v>
      </c>
      <c r="C73">
        <v>237</v>
      </c>
      <c r="D73">
        <v>1</v>
      </c>
      <c r="E73" t="s">
        <v>781</v>
      </c>
      <c r="F73">
        <v>0.78500000000000003</v>
      </c>
      <c r="G73">
        <v>1</v>
      </c>
      <c r="H73" s="5">
        <v>1.2410000000000001</v>
      </c>
    </row>
    <row r="74" spans="1:8" x14ac:dyDescent="0.35">
      <c r="A74" t="s">
        <v>386</v>
      </c>
      <c r="B74" t="s">
        <v>148</v>
      </c>
      <c r="C74">
        <v>737</v>
      </c>
      <c r="D74">
        <v>1</v>
      </c>
      <c r="E74" t="s">
        <v>780</v>
      </c>
      <c r="F74">
        <v>0.55740000000000001</v>
      </c>
      <c r="G74">
        <v>0</v>
      </c>
      <c r="H74" s="5">
        <v>0.40300000000000002</v>
      </c>
    </row>
    <row r="75" spans="1:8" x14ac:dyDescent="0.35">
      <c r="A75" t="s">
        <v>393</v>
      </c>
      <c r="B75" t="s">
        <v>148</v>
      </c>
      <c r="C75">
        <v>984</v>
      </c>
      <c r="D75">
        <v>1</v>
      </c>
      <c r="E75" t="s">
        <v>781</v>
      </c>
      <c r="F75">
        <v>0.78459999999999996</v>
      </c>
      <c r="G75">
        <v>1</v>
      </c>
      <c r="H75" s="5">
        <v>1.2410000000000001</v>
      </c>
    </row>
    <row r="76" spans="1:8" x14ac:dyDescent="0.35">
      <c r="A76" t="s">
        <v>532</v>
      </c>
      <c r="B76" t="s">
        <v>147</v>
      </c>
      <c r="C76">
        <v>740</v>
      </c>
      <c r="D76">
        <v>2</v>
      </c>
      <c r="E76" t="s">
        <v>780</v>
      </c>
      <c r="F76">
        <v>9.0700000000000003E-2</v>
      </c>
      <c r="G76">
        <v>0</v>
      </c>
      <c r="H76" s="5">
        <v>6.6000000000000003E-2</v>
      </c>
    </row>
    <row r="77" spans="1:8" x14ac:dyDescent="0.35">
      <c r="A77" t="s">
        <v>613</v>
      </c>
      <c r="B77" t="s">
        <v>147</v>
      </c>
      <c r="C77" s="6">
        <v>7543</v>
      </c>
      <c r="D77">
        <v>2</v>
      </c>
      <c r="E77" t="s">
        <v>780</v>
      </c>
      <c r="F77">
        <v>7.8200000000000006E-2</v>
      </c>
      <c r="G77">
        <v>0</v>
      </c>
      <c r="H77" s="5">
        <v>5.6000000000000001E-2</v>
      </c>
    </row>
    <row r="78" spans="1:8" x14ac:dyDescent="0.35">
      <c r="A78" t="s">
        <v>336</v>
      </c>
      <c r="B78" t="s">
        <v>147</v>
      </c>
      <c r="C78">
        <v>615</v>
      </c>
      <c r="D78">
        <v>1</v>
      </c>
      <c r="E78" t="s">
        <v>780</v>
      </c>
      <c r="F78">
        <v>0.4103</v>
      </c>
      <c r="G78">
        <v>0</v>
      </c>
      <c r="H78" s="5">
        <v>0.29599999999999999</v>
      </c>
    </row>
    <row r="79" spans="1:8" x14ac:dyDescent="0.35">
      <c r="A79" t="s">
        <v>599</v>
      </c>
      <c r="B79" t="s">
        <v>147</v>
      </c>
      <c r="C79" s="6">
        <v>1041</v>
      </c>
      <c r="D79">
        <v>2</v>
      </c>
      <c r="E79" t="s">
        <v>780</v>
      </c>
      <c r="F79">
        <v>0.26240000000000002</v>
      </c>
      <c r="G79">
        <v>0</v>
      </c>
      <c r="H79" s="5">
        <v>0.19</v>
      </c>
    </row>
    <row r="80" spans="1:8" x14ac:dyDescent="0.35">
      <c r="A80" t="s">
        <v>259</v>
      </c>
      <c r="B80" t="s">
        <v>147</v>
      </c>
      <c r="C80">
        <v>235</v>
      </c>
      <c r="D80">
        <v>1</v>
      </c>
      <c r="E80" t="s">
        <v>780</v>
      </c>
      <c r="F80">
        <v>0.61270000000000002</v>
      </c>
      <c r="G80">
        <v>0</v>
      </c>
      <c r="H80" s="5">
        <v>0.443</v>
      </c>
    </row>
    <row r="81" spans="1:8" x14ac:dyDescent="0.35">
      <c r="A81" t="s">
        <v>203</v>
      </c>
      <c r="B81" t="s">
        <v>147</v>
      </c>
      <c r="C81">
        <v>108</v>
      </c>
      <c r="D81">
        <v>2</v>
      </c>
      <c r="E81" t="s">
        <v>780</v>
      </c>
      <c r="F81">
        <v>0.61970000000000003</v>
      </c>
      <c r="G81">
        <v>0</v>
      </c>
      <c r="H81" s="5">
        <v>0.44800000000000001</v>
      </c>
    </row>
    <row r="82" spans="1:8" x14ac:dyDescent="0.35">
      <c r="A82" t="s">
        <v>364</v>
      </c>
      <c r="B82" t="s">
        <v>147</v>
      </c>
      <c r="C82">
        <v>810</v>
      </c>
      <c r="D82">
        <v>2</v>
      </c>
      <c r="E82" t="s">
        <v>780</v>
      </c>
      <c r="F82">
        <v>0.46160000000000001</v>
      </c>
      <c r="G82">
        <v>0</v>
      </c>
      <c r="H82" s="5">
        <v>0.33400000000000002</v>
      </c>
    </row>
    <row r="83" spans="1:8" x14ac:dyDescent="0.35">
      <c r="A83" t="s">
        <v>480</v>
      </c>
      <c r="B83" t="s">
        <v>147</v>
      </c>
      <c r="C83">
        <v>177</v>
      </c>
      <c r="D83">
        <v>1</v>
      </c>
      <c r="E83" t="s">
        <v>780</v>
      </c>
      <c r="F83">
        <v>0.72550000000000003</v>
      </c>
      <c r="G83">
        <v>0</v>
      </c>
      <c r="H83" s="5">
        <v>0.52400000000000002</v>
      </c>
    </row>
    <row r="84" spans="1:8" x14ac:dyDescent="0.35">
      <c r="A84" t="s">
        <v>553</v>
      </c>
      <c r="B84" t="s">
        <v>147</v>
      </c>
      <c r="C84">
        <v>216</v>
      </c>
      <c r="D84">
        <v>3</v>
      </c>
      <c r="E84" t="s">
        <v>780</v>
      </c>
      <c r="F84">
        <v>0.57050000000000001</v>
      </c>
      <c r="G84">
        <v>0</v>
      </c>
      <c r="H84" s="5">
        <v>0.41199999999999998</v>
      </c>
    </row>
    <row r="85" spans="1:8" x14ac:dyDescent="0.35">
      <c r="A85" t="s">
        <v>561</v>
      </c>
      <c r="B85" t="s">
        <v>147</v>
      </c>
      <c r="C85">
        <v>157</v>
      </c>
      <c r="D85">
        <v>2</v>
      </c>
      <c r="E85" t="s">
        <v>780</v>
      </c>
      <c r="F85">
        <v>0.51239999999999997</v>
      </c>
      <c r="G85">
        <v>0</v>
      </c>
      <c r="H85" s="5">
        <v>0.37</v>
      </c>
    </row>
    <row r="86" spans="1:8" x14ac:dyDescent="0.35">
      <c r="A86" t="s">
        <v>589</v>
      </c>
      <c r="B86" t="s">
        <v>147</v>
      </c>
      <c r="C86">
        <v>288</v>
      </c>
      <c r="D86">
        <v>2</v>
      </c>
      <c r="E86" t="s">
        <v>780</v>
      </c>
      <c r="F86">
        <v>0.5091</v>
      </c>
      <c r="G86">
        <v>0</v>
      </c>
      <c r="H86" s="5">
        <v>0.36799999999999999</v>
      </c>
    </row>
    <row r="87" spans="1:8" x14ac:dyDescent="0.35">
      <c r="A87" t="s">
        <v>577</v>
      </c>
      <c r="B87" t="s">
        <v>147</v>
      </c>
      <c r="C87">
        <v>371</v>
      </c>
      <c r="D87">
        <v>3</v>
      </c>
      <c r="E87" t="s">
        <v>780</v>
      </c>
      <c r="F87">
        <v>0.53</v>
      </c>
      <c r="G87">
        <v>0</v>
      </c>
      <c r="H87" s="5">
        <v>0.38300000000000001</v>
      </c>
    </row>
    <row r="88" spans="1:8" x14ac:dyDescent="0.35">
      <c r="A88" t="s">
        <v>601</v>
      </c>
      <c r="B88" t="s">
        <v>147</v>
      </c>
      <c r="C88">
        <v>263</v>
      </c>
      <c r="D88">
        <v>2</v>
      </c>
      <c r="E88" t="s">
        <v>780</v>
      </c>
      <c r="F88">
        <v>0.55520000000000003</v>
      </c>
      <c r="G88">
        <v>0</v>
      </c>
      <c r="H88" s="5">
        <v>0.40100000000000002</v>
      </c>
    </row>
    <row r="89" spans="1:8" x14ac:dyDescent="0.35">
      <c r="A89" t="s">
        <v>535</v>
      </c>
      <c r="B89" t="s">
        <v>147</v>
      </c>
      <c r="C89">
        <v>115</v>
      </c>
      <c r="D89">
        <v>2</v>
      </c>
      <c r="E89" t="s">
        <v>780</v>
      </c>
      <c r="F89">
        <v>0.58340000000000003</v>
      </c>
      <c r="G89">
        <v>0</v>
      </c>
      <c r="H89" s="5">
        <v>0.42199999999999999</v>
      </c>
    </row>
    <row r="90" spans="1:8" x14ac:dyDescent="0.35">
      <c r="A90" t="s">
        <v>633</v>
      </c>
      <c r="B90" t="s">
        <v>147</v>
      </c>
      <c r="C90">
        <v>226</v>
      </c>
      <c r="D90">
        <v>1</v>
      </c>
      <c r="E90" t="s">
        <v>780</v>
      </c>
      <c r="F90">
        <v>0.1207</v>
      </c>
      <c r="G90">
        <v>0</v>
      </c>
      <c r="H90" s="5">
        <v>8.6999999999999994E-2</v>
      </c>
    </row>
    <row r="91" spans="1:8" x14ac:dyDescent="0.35">
      <c r="A91" t="s">
        <v>545</v>
      </c>
      <c r="B91" t="s">
        <v>147</v>
      </c>
      <c r="C91">
        <v>208</v>
      </c>
      <c r="D91">
        <v>1</v>
      </c>
      <c r="E91" t="s">
        <v>780</v>
      </c>
      <c r="F91">
        <v>0.15279999999999999</v>
      </c>
      <c r="G91">
        <v>0</v>
      </c>
      <c r="H91" s="5">
        <v>0.11</v>
      </c>
    </row>
    <row r="92" spans="1:8" x14ac:dyDescent="0.35">
      <c r="A92" t="s">
        <v>639</v>
      </c>
      <c r="B92" t="s">
        <v>147</v>
      </c>
      <c r="C92">
        <v>317</v>
      </c>
      <c r="D92">
        <v>1</v>
      </c>
      <c r="E92" t="s">
        <v>780</v>
      </c>
      <c r="F92">
        <v>0.159</v>
      </c>
      <c r="G92">
        <v>0</v>
      </c>
      <c r="H92" s="5">
        <v>0.115</v>
      </c>
    </row>
    <row r="93" spans="1:8" x14ac:dyDescent="0.35">
      <c r="A93" t="s">
        <v>605</v>
      </c>
      <c r="B93" t="s">
        <v>147</v>
      </c>
      <c r="C93">
        <v>195</v>
      </c>
      <c r="D93">
        <v>1</v>
      </c>
      <c r="E93" t="s">
        <v>780</v>
      </c>
      <c r="F93">
        <v>0.16059999999999999</v>
      </c>
      <c r="G93">
        <v>0</v>
      </c>
      <c r="H93" s="5">
        <v>0.11600000000000001</v>
      </c>
    </row>
    <row r="94" spans="1:8" x14ac:dyDescent="0.35">
      <c r="A94" t="s">
        <v>322</v>
      </c>
      <c r="B94" t="s">
        <v>147</v>
      </c>
      <c r="C94">
        <v>261</v>
      </c>
      <c r="D94">
        <v>1</v>
      </c>
      <c r="E94" t="s">
        <v>780</v>
      </c>
      <c r="F94">
        <v>0.1187</v>
      </c>
      <c r="G94">
        <v>0</v>
      </c>
      <c r="H94" s="5">
        <v>8.5999999999999993E-2</v>
      </c>
    </row>
    <row r="95" spans="1:8" x14ac:dyDescent="0.35">
      <c r="A95" t="s">
        <v>343</v>
      </c>
      <c r="B95" t="s">
        <v>147</v>
      </c>
      <c r="C95">
        <v>878</v>
      </c>
      <c r="D95">
        <v>1</v>
      </c>
      <c r="E95" t="s">
        <v>780</v>
      </c>
      <c r="F95">
        <v>0.111</v>
      </c>
      <c r="G95">
        <v>0</v>
      </c>
      <c r="H95" s="5">
        <v>0.08</v>
      </c>
    </row>
    <row r="96" spans="1:8" x14ac:dyDescent="0.35">
      <c r="A96" t="s">
        <v>529</v>
      </c>
      <c r="B96" t="s">
        <v>147</v>
      </c>
      <c r="C96">
        <v>131</v>
      </c>
      <c r="D96">
        <v>1</v>
      </c>
      <c r="E96" t="s">
        <v>780</v>
      </c>
      <c r="F96">
        <v>9.4700000000000006E-2</v>
      </c>
      <c r="G96">
        <v>0</v>
      </c>
      <c r="H96" s="5">
        <v>6.8000000000000005E-2</v>
      </c>
    </row>
    <row r="97" spans="1:8" x14ac:dyDescent="0.35">
      <c r="A97" t="s">
        <v>252</v>
      </c>
      <c r="B97" t="s">
        <v>147</v>
      </c>
      <c r="C97">
        <v>656</v>
      </c>
      <c r="D97">
        <v>2</v>
      </c>
      <c r="E97" t="s">
        <v>780</v>
      </c>
      <c r="F97">
        <v>0.1638</v>
      </c>
      <c r="G97">
        <v>0</v>
      </c>
      <c r="H97" s="5">
        <v>0.11799999999999999</v>
      </c>
    </row>
    <row r="98" spans="1:8" x14ac:dyDescent="0.35">
      <c r="A98" t="s">
        <v>161</v>
      </c>
      <c r="B98" t="s">
        <v>147</v>
      </c>
      <c r="C98" s="6">
        <v>2163</v>
      </c>
      <c r="D98">
        <v>2</v>
      </c>
      <c r="E98" t="s">
        <v>781</v>
      </c>
      <c r="F98">
        <v>0.85170000000000001</v>
      </c>
      <c r="G98">
        <v>1</v>
      </c>
      <c r="H98" s="5">
        <v>1.2889999999999999</v>
      </c>
    </row>
    <row r="99" spans="1:8" x14ac:dyDescent="0.35">
      <c r="A99" t="s">
        <v>224</v>
      </c>
      <c r="B99" t="s">
        <v>147</v>
      </c>
      <c r="C99" s="6">
        <v>1501</v>
      </c>
      <c r="D99">
        <v>1</v>
      </c>
      <c r="E99" t="s">
        <v>781</v>
      </c>
      <c r="F99">
        <v>0.57399999999999995</v>
      </c>
      <c r="G99">
        <v>1</v>
      </c>
      <c r="H99" s="5">
        <v>1.0880000000000001</v>
      </c>
    </row>
    <row r="100" spans="1:8" x14ac:dyDescent="0.35">
      <c r="A100" t="s">
        <v>543</v>
      </c>
      <c r="B100" t="s">
        <v>147</v>
      </c>
      <c r="C100" s="6">
        <v>1560</v>
      </c>
      <c r="D100">
        <v>2</v>
      </c>
      <c r="E100" t="s">
        <v>781</v>
      </c>
      <c r="F100">
        <v>0.56120000000000003</v>
      </c>
      <c r="G100">
        <v>1</v>
      </c>
      <c r="H100" s="5">
        <v>1.079</v>
      </c>
    </row>
    <row r="101" spans="1:8" x14ac:dyDescent="0.35">
      <c r="A101" t="s">
        <v>617</v>
      </c>
      <c r="B101" t="s">
        <v>147</v>
      </c>
      <c r="C101">
        <v>94</v>
      </c>
      <c r="D101">
        <v>1</v>
      </c>
      <c r="E101" t="s">
        <v>780</v>
      </c>
      <c r="F101">
        <v>0.45600000000000002</v>
      </c>
      <c r="G101">
        <v>0</v>
      </c>
      <c r="H101" s="5">
        <v>0.33</v>
      </c>
    </row>
    <row r="102" spans="1:8" x14ac:dyDescent="0.35">
      <c r="A102" t="s">
        <v>645</v>
      </c>
      <c r="B102" t="s">
        <v>147</v>
      </c>
      <c r="C102">
        <v>195</v>
      </c>
      <c r="D102">
        <v>1</v>
      </c>
      <c r="E102" t="s">
        <v>781</v>
      </c>
      <c r="F102">
        <v>0.8962</v>
      </c>
      <c r="G102">
        <v>1</v>
      </c>
      <c r="H102" s="5">
        <v>1.321</v>
      </c>
    </row>
    <row r="103" spans="1:8" x14ac:dyDescent="0.35">
      <c r="A103" t="s">
        <v>573</v>
      </c>
      <c r="B103" t="s">
        <v>147</v>
      </c>
      <c r="C103">
        <v>194</v>
      </c>
      <c r="D103">
        <v>1</v>
      </c>
      <c r="E103" t="s">
        <v>780</v>
      </c>
      <c r="F103">
        <v>0.44569999999999999</v>
      </c>
      <c r="G103">
        <v>0</v>
      </c>
      <c r="H103" s="5">
        <v>0.32200000000000001</v>
      </c>
    </row>
    <row r="104" spans="1:8" x14ac:dyDescent="0.35">
      <c r="A104" t="s">
        <v>398</v>
      </c>
      <c r="B104" t="s">
        <v>147</v>
      </c>
      <c r="C104">
        <v>224</v>
      </c>
      <c r="D104">
        <v>1</v>
      </c>
      <c r="E104" t="s">
        <v>780</v>
      </c>
      <c r="F104">
        <v>0.47770000000000001</v>
      </c>
      <c r="G104">
        <v>0</v>
      </c>
      <c r="H104" s="5">
        <v>0.34499999999999997</v>
      </c>
    </row>
    <row r="105" spans="1:8" x14ac:dyDescent="0.35">
      <c r="A105" t="s">
        <v>433</v>
      </c>
      <c r="B105" t="s">
        <v>147</v>
      </c>
      <c r="C105">
        <v>638</v>
      </c>
      <c r="D105">
        <v>1</v>
      </c>
      <c r="E105" t="s">
        <v>780</v>
      </c>
      <c r="F105">
        <v>0.58199999999999996</v>
      </c>
      <c r="G105">
        <v>0</v>
      </c>
      <c r="H105" s="5">
        <v>0.42099999999999999</v>
      </c>
    </row>
    <row r="106" spans="1:8" x14ac:dyDescent="0.35">
      <c r="A106" t="s">
        <v>623</v>
      </c>
      <c r="B106" t="s">
        <v>147</v>
      </c>
      <c r="C106">
        <v>827</v>
      </c>
      <c r="D106">
        <v>1</v>
      </c>
      <c r="E106" t="s">
        <v>780</v>
      </c>
      <c r="F106">
        <v>0.57909999999999995</v>
      </c>
      <c r="G106">
        <v>0</v>
      </c>
      <c r="H106" s="5">
        <v>0.41799999999999998</v>
      </c>
    </row>
    <row r="107" spans="1:8" x14ac:dyDescent="0.35">
      <c r="A107" t="s">
        <v>569</v>
      </c>
      <c r="B107" t="s">
        <v>147</v>
      </c>
      <c r="C107">
        <v>191</v>
      </c>
      <c r="D107">
        <v>2</v>
      </c>
      <c r="E107" t="s">
        <v>780</v>
      </c>
      <c r="F107">
        <v>0.51170000000000004</v>
      </c>
      <c r="G107">
        <v>0</v>
      </c>
      <c r="H107" s="5">
        <v>0.37</v>
      </c>
    </row>
    <row r="108" spans="1:8" x14ac:dyDescent="0.35">
      <c r="A108" t="s">
        <v>182</v>
      </c>
      <c r="B108" t="s">
        <v>147</v>
      </c>
      <c r="C108">
        <v>186</v>
      </c>
      <c r="D108">
        <v>2</v>
      </c>
      <c r="E108" t="s">
        <v>780</v>
      </c>
      <c r="F108">
        <v>0.51859999999999995</v>
      </c>
      <c r="G108">
        <v>0</v>
      </c>
      <c r="H108" s="5">
        <v>0.375</v>
      </c>
    </row>
    <row r="109" spans="1:8" x14ac:dyDescent="0.35">
      <c r="A109" t="s">
        <v>196</v>
      </c>
      <c r="B109" t="s">
        <v>147</v>
      </c>
      <c r="C109">
        <v>421</v>
      </c>
      <c r="D109">
        <v>1</v>
      </c>
      <c r="E109" t="s">
        <v>780</v>
      </c>
      <c r="F109">
        <v>0.4294</v>
      </c>
      <c r="G109">
        <v>0</v>
      </c>
      <c r="H109" s="5">
        <v>0.31</v>
      </c>
    </row>
    <row r="110" spans="1:8" x14ac:dyDescent="0.35">
      <c r="A110" t="s">
        <v>452</v>
      </c>
      <c r="B110" t="s">
        <v>147</v>
      </c>
      <c r="C110">
        <v>542</v>
      </c>
      <c r="D110">
        <v>3</v>
      </c>
      <c r="E110" t="s">
        <v>780</v>
      </c>
      <c r="F110">
        <v>0.29520000000000002</v>
      </c>
      <c r="G110">
        <v>0</v>
      </c>
      <c r="H110" s="5">
        <v>0.21299999999999999</v>
      </c>
    </row>
    <row r="111" spans="1:8" x14ac:dyDescent="0.35">
      <c r="A111" t="s">
        <v>611</v>
      </c>
      <c r="B111" t="s">
        <v>147</v>
      </c>
      <c r="C111">
        <v>222</v>
      </c>
      <c r="D111">
        <v>3</v>
      </c>
      <c r="E111" t="s">
        <v>780</v>
      </c>
      <c r="F111">
        <v>0.2989</v>
      </c>
      <c r="G111">
        <v>0</v>
      </c>
      <c r="H111" s="5">
        <v>0.216</v>
      </c>
    </row>
    <row r="112" spans="1:8" x14ac:dyDescent="0.35">
      <c r="A112" t="s">
        <v>625</v>
      </c>
      <c r="B112" t="s">
        <v>147</v>
      </c>
      <c r="C112">
        <v>70</v>
      </c>
      <c r="D112">
        <v>1</v>
      </c>
      <c r="E112" t="s">
        <v>780</v>
      </c>
      <c r="F112">
        <v>0.54790000000000005</v>
      </c>
      <c r="G112">
        <v>0</v>
      </c>
      <c r="H112" s="5">
        <v>0.39600000000000002</v>
      </c>
    </row>
    <row r="113" spans="1:8" x14ac:dyDescent="0.35">
      <c r="A113" t="s">
        <v>627</v>
      </c>
      <c r="B113" t="s">
        <v>147</v>
      </c>
      <c r="C113">
        <v>168</v>
      </c>
      <c r="D113">
        <v>1</v>
      </c>
      <c r="E113" t="s">
        <v>780</v>
      </c>
      <c r="F113">
        <v>0.5101</v>
      </c>
      <c r="G113">
        <v>0</v>
      </c>
      <c r="H113" s="5">
        <v>0.36899999999999999</v>
      </c>
    </row>
    <row r="114" spans="1:8" x14ac:dyDescent="0.35">
      <c r="A114" t="s">
        <v>555</v>
      </c>
      <c r="B114" t="s">
        <v>147</v>
      </c>
      <c r="C114">
        <v>575</v>
      </c>
      <c r="D114">
        <v>1</v>
      </c>
      <c r="E114" t="s">
        <v>780</v>
      </c>
      <c r="F114">
        <v>0.51970000000000005</v>
      </c>
      <c r="G114">
        <v>0</v>
      </c>
      <c r="H114" s="5">
        <v>0.376</v>
      </c>
    </row>
    <row r="115" spans="1:8" x14ac:dyDescent="0.35">
      <c r="A115" t="s">
        <v>538</v>
      </c>
      <c r="B115" t="s">
        <v>147</v>
      </c>
      <c r="C115" s="6">
        <v>2689</v>
      </c>
      <c r="D115">
        <v>2</v>
      </c>
      <c r="E115" t="s">
        <v>780</v>
      </c>
      <c r="F115">
        <v>0.13669999999999999</v>
      </c>
      <c r="G115">
        <v>0</v>
      </c>
      <c r="H115" s="5">
        <v>9.9000000000000005E-2</v>
      </c>
    </row>
    <row r="116" spans="1:8" x14ac:dyDescent="0.35">
      <c r="A116" t="s">
        <v>168</v>
      </c>
      <c r="B116" t="s">
        <v>147</v>
      </c>
      <c r="C116">
        <v>495</v>
      </c>
      <c r="D116">
        <v>1</v>
      </c>
      <c r="E116" t="s">
        <v>780</v>
      </c>
      <c r="F116">
        <v>0.112</v>
      </c>
      <c r="G116">
        <v>0</v>
      </c>
      <c r="H116" s="5">
        <v>8.1000000000000003E-2</v>
      </c>
    </row>
    <row r="117" spans="1:8" x14ac:dyDescent="0.35">
      <c r="A117" t="s">
        <v>371</v>
      </c>
      <c r="B117" t="s">
        <v>147</v>
      </c>
      <c r="C117" s="6">
        <v>1059</v>
      </c>
      <c r="D117">
        <v>1</v>
      </c>
      <c r="E117" t="s">
        <v>780</v>
      </c>
      <c r="F117">
        <v>0.1356</v>
      </c>
      <c r="G117">
        <v>0</v>
      </c>
      <c r="H117" s="5">
        <v>9.8000000000000004E-2</v>
      </c>
    </row>
    <row r="118" spans="1:8" x14ac:dyDescent="0.35">
      <c r="A118" t="s">
        <v>448</v>
      </c>
      <c r="B118" t="s">
        <v>147</v>
      </c>
      <c r="C118">
        <v>362</v>
      </c>
      <c r="D118">
        <v>1</v>
      </c>
      <c r="E118" t="s">
        <v>780</v>
      </c>
      <c r="F118">
        <v>0.12039999999999999</v>
      </c>
      <c r="G118">
        <v>0</v>
      </c>
      <c r="H118" s="5">
        <v>8.6999999999999994E-2</v>
      </c>
    </row>
    <row r="119" spans="1:8" x14ac:dyDescent="0.35">
      <c r="A119" t="s">
        <v>175</v>
      </c>
      <c r="B119" t="s">
        <v>147</v>
      </c>
      <c r="C119">
        <v>440</v>
      </c>
      <c r="D119">
        <v>1</v>
      </c>
      <c r="E119" t="s">
        <v>780</v>
      </c>
      <c r="F119">
        <v>0.24929999999999999</v>
      </c>
      <c r="G119">
        <v>0</v>
      </c>
      <c r="H119" s="5">
        <v>0.18</v>
      </c>
    </row>
    <row r="120" spans="1:8" x14ac:dyDescent="0.35">
      <c r="A120" t="s">
        <v>541</v>
      </c>
      <c r="B120" t="s">
        <v>147</v>
      </c>
      <c r="C120" s="6">
        <v>2524</v>
      </c>
      <c r="D120">
        <v>1</v>
      </c>
      <c r="E120" t="s">
        <v>780</v>
      </c>
      <c r="F120">
        <v>0.14219999999999999</v>
      </c>
      <c r="G120">
        <v>0</v>
      </c>
      <c r="H120" s="5">
        <v>0.10299999999999999</v>
      </c>
    </row>
    <row r="121" spans="1:8" x14ac:dyDescent="0.35">
      <c r="A121" t="s">
        <v>294</v>
      </c>
      <c r="B121" t="s">
        <v>147</v>
      </c>
      <c r="C121" s="6">
        <v>27595</v>
      </c>
      <c r="D121">
        <v>1</v>
      </c>
      <c r="E121" t="s">
        <v>780</v>
      </c>
      <c r="F121">
        <v>0.23200000000000001</v>
      </c>
      <c r="G121">
        <v>0</v>
      </c>
      <c r="H121" s="5">
        <v>0.16800000000000001</v>
      </c>
    </row>
    <row r="122" spans="1:8" x14ac:dyDescent="0.35">
      <c r="A122" t="s">
        <v>350</v>
      </c>
      <c r="B122" t="s">
        <v>147</v>
      </c>
      <c r="C122">
        <v>783</v>
      </c>
      <c r="D122">
        <v>1</v>
      </c>
      <c r="E122" t="s">
        <v>780</v>
      </c>
      <c r="F122">
        <v>0.1149</v>
      </c>
      <c r="G122">
        <v>0</v>
      </c>
      <c r="H122" s="5">
        <v>8.3000000000000004E-2</v>
      </c>
    </row>
    <row r="123" spans="1:8" x14ac:dyDescent="0.35">
      <c r="A123" t="s">
        <v>547</v>
      </c>
      <c r="B123" t="s">
        <v>147</v>
      </c>
      <c r="C123">
        <v>395</v>
      </c>
      <c r="D123">
        <v>1</v>
      </c>
      <c r="E123" t="s">
        <v>780</v>
      </c>
      <c r="F123">
        <v>0.18129999999999999</v>
      </c>
      <c r="G123">
        <v>0</v>
      </c>
      <c r="H123" s="5">
        <v>0.13100000000000001</v>
      </c>
    </row>
    <row r="124" spans="1:8" x14ac:dyDescent="0.35">
      <c r="A124" t="s">
        <v>549</v>
      </c>
      <c r="B124" t="s">
        <v>147</v>
      </c>
      <c r="C124">
        <v>153</v>
      </c>
      <c r="D124">
        <v>1</v>
      </c>
      <c r="E124" t="s">
        <v>780</v>
      </c>
      <c r="F124">
        <v>0.1148</v>
      </c>
      <c r="G124">
        <v>0</v>
      </c>
      <c r="H124" s="5">
        <v>8.3000000000000004E-2</v>
      </c>
    </row>
    <row r="125" spans="1:8" x14ac:dyDescent="0.35">
      <c r="A125" t="s">
        <v>579</v>
      </c>
      <c r="B125" t="s">
        <v>147</v>
      </c>
      <c r="C125" s="6">
        <v>1347</v>
      </c>
      <c r="D125">
        <v>1</v>
      </c>
      <c r="E125" t="s">
        <v>780</v>
      </c>
      <c r="F125">
        <v>0.1138</v>
      </c>
      <c r="G125">
        <v>0</v>
      </c>
      <c r="H125" s="5">
        <v>8.2000000000000003E-2</v>
      </c>
    </row>
    <row r="126" spans="1:8" x14ac:dyDescent="0.35">
      <c r="A126" t="s">
        <v>635</v>
      </c>
      <c r="B126" t="s">
        <v>147</v>
      </c>
      <c r="C126" s="6">
        <v>1589</v>
      </c>
      <c r="D126">
        <v>1</v>
      </c>
      <c r="E126" t="s">
        <v>780</v>
      </c>
      <c r="F126">
        <v>0.23699999999999999</v>
      </c>
      <c r="G126">
        <v>0</v>
      </c>
      <c r="H126" s="5">
        <v>0.17100000000000001</v>
      </c>
    </row>
    <row r="127" spans="1:8" x14ac:dyDescent="0.35">
      <c r="A127" t="s">
        <v>329</v>
      </c>
      <c r="B127" t="s">
        <v>147</v>
      </c>
      <c r="C127" s="6">
        <v>1011</v>
      </c>
      <c r="D127">
        <v>1</v>
      </c>
      <c r="E127" t="s">
        <v>780</v>
      </c>
      <c r="F127">
        <v>0.19650000000000001</v>
      </c>
      <c r="G127">
        <v>0</v>
      </c>
      <c r="H127" s="5">
        <v>0.14199999999999999</v>
      </c>
    </row>
    <row r="128" spans="1:8" x14ac:dyDescent="0.35">
      <c r="A128" t="s">
        <v>154</v>
      </c>
      <c r="B128" t="s">
        <v>147</v>
      </c>
      <c r="C128">
        <v>639</v>
      </c>
      <c r="D128">
        <v>1</v>
      </c>
      <c r="E128" t="s">
        <v>780</v>
      </c>
      <c r="F128">
        <v>0.1883</v>
      </c>
      <c r="G128">
        <v>0</v>
      </c>
      <c r="H128" s="5">
        <v>0.13600000000000001</v>
      </c>
    </row>
    <row r="129" spans="1:8" x14ac:dyDescent="0.35">
      <c r="A129" t="s">
        <v>655</v>
      </c>
      <c r="B129" t="s">
        <v>147</v>
      </c>
      <c r="C129">
        <v>55</v>
      </c>
      <c r="D129">
        <v>1</v>
      </c>
      <c r="E129" t="s">
        <v>780</v>
      </c>
      <c r="F129">
        <v>0.71750000000000003</v>
      </c>
      <c r="G129">
        <v>0</v>
      </c>
      <c r="H129" s="5">
        <v>0.51800000000000002</v>
      </c>
    </row>
    <row r="130" spans="1:8" x14ac:dyDescent="0.35">
      <c r="A130" t="s">
        <v>492</v>
      </c>
      <c r="B130" t="s">
        <v>147</v>
      </c>
      <c r="C130">
        <v>101</v>
      </c>
      <c r="D130">
        <v>1</v>
      </c>
      <c r="E130" t="s">
        <v>780</v>
      </c>
      <c r="F130">
        <v>0.30399999999999999</v>
      </c>
      <c r="G130">
        <v>0</v>
      </c>
      <c r="H130" s="5">
        <v>0.22</v>
      </c>
    </row>
    <row r="131" spans="1:8" x14ac:dyDescent="0.35">
      <c r="A131" t="s">
        <v>651</v>
      </c>
      <c r="B131" t="s">
        <v>147</v>
      </c>
      <c r="C131" s="6">
        <v>2500</v>
      </c>
      <c r="D131">
        <v>1</v>
      </c>
      <c r="E131" t="s">
        <v>780</v>
      </c>
      <c r="F131">
        <v>0.41520000000000001</v>
      </c>
      <c r="G131">
        <v>0</v>
      </c>
      <c r="H131" s="5">
        <v>0.3</v>
      </c>
    </row>
    <row r="132" spans="1:8" x14ac:dyDescent="0.35">
      <c r="A132" t="s">
        <v>607</v>
      </c>
      <c r="B132" t="s">
        <v>147</v>
      </c>
      <c r="C132">
        <v>134</v>
      </c>
      <c r="D132">
        <v>1</v>
      </c>
      <c r="E132" t="s">
        <v>780</v>
      </c>
      <c r="F132">
        <v>0.39150000000000001</v>
      </c>
      <c r="G132">
        <v>0</v>
      </c>
      <c r="H132" s="5">
        <v>0.28299999999999997</v>
      </c>
    </row>
    <row r="133" spans="1:8" x14ac:dyDescent="0.35">
      <c r="A133" t="s">
        <v>609</v>
      </c>
      <c r="B133" t="s">
        <v>147</v>
      </c>
      <c r="C133">
        <v>137</v>
      </c>
      <c r="D133">
        <v>1</v>
      </c>
      <c r="E133" t="s">
        <v>780</v>
      </c>
      <c r="F133">
        <v>0.62990000000000002</v>
      </c>
      <c r="G133">
        <v>0</v>
      </c>
      <c r="H133" s="5">
        <v>0.45500000000000002</v>
      </c>
    </row>
    <row r="134" spans="1:8" x14ac:dyDescent="0.35">
      <c r="A134" t="s">
        <v>595</v>
      </c>
      <c r="B134" t="s">
        <v>147</v>
      </c>
      <c r="C134" s="6">
        <v>1140</v>
      </c>
      <c r="D134">
        <v>1</v>
      </c>
      <c r="E134" t="s">
        <v>780</v>
      </c>
      <c r="F134">
        <v>0.376</v>
      </c>
      <c r="G134">
        <v>0</v>
      </c>
      <c r="H134" s="5">
        <v>0.27200000000000002</v>
      </c>
    </row>
    <row r="135" spans="1:8" x14ac:dyDescent="0.35">
      <c r="A135" t="s">
        <v>231</v>
      </c>
      <c r="B135" t="s">
        <v>147</v>
      </c>
      <c r="C135">
        <v>372</v>
      </c>
      <c r="D135">
        <v>1</v>
      </c>
      <c r="E135" t="s">
        <v>780</v>
      </c>
      <c r="F135">
        <v>0.38679999999999998</v>
      </c>
      <c r="G135">
        <v>0</v>
      </c>
      <c r="H135" s="5">
        <v>0.28000000000000003</v>
      </c>
    </row>
    <row r="136" spans="1:8" x14ac:dyDescent="0.35">
      <c r="A136" t="s">
        <v>512</v>
      </c>
      <c r="B136" t="s">
        <v>147</v>
      </c>
      <c r="C136">
        <v>884</v>
      </c>
      <c r="D136">
        <v>1</v>
      </c>
      <c r="E136" t="s">
        <v>780</v>
      </c>
      <c r="F136">
        <v>0.40310000000000001</v>
      </c>
      <c r="G136">
        <v>0</v>
      </c>
      <c r="H136" s="5">
        <v>0.29099999999999998</v>
      </c>
    </row>
    <row r="137" spans="1:8" x14ac:dyDescent="0.35">
      <c r="A137" t="s">
        <v>357</v>
      </c>
      <c r="B137" t="s">
        <v>147</v>
      </c>
      <c r="C137">
        <v>590</v>
      </c>
      <c r="D137">
        <v>1</v>
      </c>
      <c r="E137" t="s">
        <v>780</v>
      </c>
      <c r="F137">
        <v>0.53790000000000004</v>
      </c>
      <c r="G137">
        <v>0</v>
      </c>
      <c r="H137" s="5">
        <v>0.38900000000000001</v>
      </c>
    </row>
    <row r="138" spans="1:8" x14ac:dyDescent="0.35">
      <c r="A138" t="s">
        <v>392</v>
      </c>
      <c r="B138" t="s">
        <v>147</v>
      </c>
      <c r="C138" s="6">
        <v>1014</v>
      </c>
      <c r="D138">
        <v>1</v>
      </c>
      <c r="E138" t="s">
        <v>781</v>
      </c>
      <c r="F138">
        <v>0.8276</v>
      </c>
      <c r="G138">
        <v>1</v>
      </c>
      <c r="H138" s="5">
        <v>1.272</v>
      </c>
    </row>
    <row r="139" spans="1:8" x14ac:dyDescent="0.35">
      <c r="A139" t="s">
        <v>488</v>
      </c>
      <c r="B139" t="s">
        <v>147</v>
      </c>
      <c r="C139">
        <v>385</v>
      </c>
      <c r="D139">
        <v>1</v>
      </c>
      <c r="E139" t="s">
        <v>780</v>
      </c>
      <c r="F139">
        <v>0.54310000000000003</v>
      </c>
      <c r="G139">
        <v>0</v>
      </c>
      <c r="H139" s="5">
        <v>0.39200000000000002</v>
      </c>
    </row>
    <row r="140" spans="1:8" x14ac:dyDescent="0.35">
      <c r="A140" t="s">
        <v>428</v>
      </c>
      <c r="B140" t="s">
        <v>147</v>
      </c>
      <c r="C140">
        <v>210</v>
      </c>
      <c r="D140">
        <v>1</v>
      </c>
      <c r="E140" t="s">
        <v>780</v>
      </c>
      <c r="F140">
        <v>0.55020000000000002</v>
      </c>
      <c r="G140">
        <v>0</v>
      </c>
      <c r="H140" s="5">
        <v>0.39800000000000002</v>
      </c>
    </row>
    <row r="141" spans="1:8" x14ac:dyDescent="0.35">
      <c r="A141" t="s">
        <v>496</v>
      </c>
      <c r="B141" t="s">
        <v>147</v>
      </c>
      <c r="C141">
        <v>252</v>
      </c>
      <c r="D141">
        <v>1</v>
      </c>
      <c r="E141" t="s">
        <v>781</v>
      </c>
      <c r="F141">
        <v>0.61180000000000001</v>
      </c>
      <c r="G141">
        <v>1</v>
      </c>
      <c r="H141" s="5">
        <v>1.1160000000000001</v>
      </c>
    </row>
    <row r="142" spans="1:8" x14ac:dyDescent="0.35">
      <c r="A142" t="s">
        <v>416</v>
      </c>
      <c r="B142" t="s">
        <v>147</v>
      </c>
      <c r="C142">
        <v>981</v>
      </c>
      <c r="D142">
        <v>1</v>
      </c>
      <c r="E142" t="s">
        <v>780</v>
      </c>
      <c r="F142">
        <v>0.30869999999999997</v>
      </c>
      <c r="G142">
        <v>0</v>
      </c>
      <c r="H142" s="5">
        <v>0.223</v>
      </c>
    </row>
    <row r="143" spans="1:8" x14ac:dyDescent="0.35">
      <c r="A143" t="s">
        <v>438</v>
      </c>
      <c r="B143" t="s">
        <v>147</v>
      </c>
      <c r="C143">
        <v>247</v>
      </c>
      <c r="D143">
        <v>1</v>
      </c>
      <c r="E143" t="s">
        <v>780</v>
      </c>
      <c r="F143">
        <v>0.47849999999999998</v>
      </c>
      <c r="G143">
        <v>0</v>
      </c>
      <c r="H143" s="5">
        <v>0.34599999999999997</v>
      </c>
    </row>
    <row r="144" spans="1:8" x14ac:dyDescent="0.35">
      <c r="A144" t="s">
        <v>476</v>
      </c>
      <c r="B144" t="s">
        <v>147</v>
      </c>
      <c r="C144">
        <v>0</v>
      </c>
      <c r="D144">
        <v>2</v>
      </c>
      <c r="E144" t="s">
        <v>780</v>
      </c>
      <c r="F144">
        <v>0.44159999999999999</v>
      </c>
      <c r="G144">
        <v>0</v>
      </c>
      <c r="H144" s="5">
        <v>0.31900000000000001</v>
      </c>
    </row>
    <row r="145" spans="1:8" x14ac:dyDescent="0.35">
      <c r="A145" t="s">
        <v>649</v>
      </c>
      <c r="B145" t="s">
        <v>147</v>
      </c>
      <c r="C145">
        <v>325</v>
      </c>
      <c r="D145">
        <v>1</v>
      </c>
      <c r="E145" t="s">
        <v>780</v>
      </c>
      <c r="F145">
        <v>0.50190000000000001</v>
      </c>
      <c r="G145">
        <v>0</v>
      </c>
      <c r="H145" s="5">
        <v>0.36299999999999999</v>
      </c>
    </row>
    <row r="146" spans="1:8" x14ac:dyDescent="0.35">
      <c r="A146" t="s">
        <v>581</v>
      </c>
      <c r="B146" t="s">
        <v>147</v>
      </c>
      <c r="C146">
        <v>89</v>
      </c>
      <c r="D146">
        <v>1</v>
      </c>
      <c r="E146" t="s">
        <v>780</v>
      </c>
      <c r="F146">
        <v>0.43480000000000002</v>
      </c>
      <c r="G146">
        <v>0</v>
      </c>
      <c r="H146" s="5">
        <v>0.314</v>
      </c>
    </row>
    <row r="147" spans="1:8" x14ac:dyDescent="0.35">
      <c r="A147" t="s">
        <v>266</v>
      </c>
      <c r="B147" t="s">
        <v>147</v>
      </c>
      <c r="C147">
        <v>443</v>
      </c>
      <c r="D147">
        <v>1</v>
      </c>
      <c r="E147" t="s">
        <v>780</v>
      </c>
      <c r="F147">
        <v>0.56830000000000003</v>
      </c>
      <c r="G147">
        <v>0</v>
      </c>
      <c r="H147" s="5">
        <v>0.41099999999999998</v>
      </c>
    </row>
    <row r="148" spans="1:8" x14ac:dyDescent="0.35">
      <c r="A148" t="s">
        <v>591</v>
      </c>
      <c r="B148" t="s">
        <v>147</v>
      </c>
      <c r="C148">
        <v>293</v>
      </c>
      <c r="D148">
        <v>1</v>
      </c>
      <c r="E148" t="s">
        <v>780</v>
      </c>
      <c r="F148">
        <v>0.40960000000000002</v>
      </c>
      <c r="G148">
        <v>0</v>
      </c>
      <c r="H148" s="5">
        <v>0.29599999999999999</v>
      </c>
    </row>
    <row r="149" spans="1:8" x14ac:dyDescent="0.35">
      <c r="A149" t="s">
        <v>189</v>
      </c>
      <c r="B149" t="s">
        <v>147</v>
      </c>
      <c r="C149">
        <v>0</v>
      </c>
      <c r="D149">
        <v>1</v>
      </c>
      <c r="E149" t="s">
        <v>782</v>
      </c>
      <c r="F149">
        <v>0.59279999999999999</v>
      </c>
      <c r="G149">
        <v>1</v>
      </c>
      <c r="H149" s="5">
        <v>1.1020000000000001</v>
      </c>
    </row>
    <row r="150" spans="1:8" x14ac:dyDescent="0.35">
      <c r="A150" t="s">
        <v>583</v>
      </c>
      <c r="B150" t="s">
        <v>147</v>
      </c>
      <c r="C150">
        <v>322</v>
      </c>
      <c r="D150">
        <v>2</v>
      </c>
      <c r="E150" t="s">
        <v>780</v>
      </c>
      <c r="F150">
        <v>0.57799999999999996</v>
      </c>
      <c r="G150">
        <v>0</v>
      </c>
      <c r="H150" s="5">
        <v>0.41799999999999998</v>
      </c>
    </row>
    <row r="151" spans="1:8" x14ac:dyDescent="0.35">
      <c r="A151" t="s">
        <v>280</v>
      </c>
      <c r="B151" t="s">
        <v>147</v>
      </c>
      <c r="C151" s="6">
        <v>107909</v>
      </c>
      <c r="D151">
        <v>1</v>
      </c>
      <c r="E151" t="s">
        <v>780</v>
      </c>
      <c r="F151">
        <v>0.2888</v>
      </c>
      <c r="G151">
        <v>0</v>
      </c>
      <c r="H151" s="5">
        <v>0.20899999999999999</v>
      </c>
    </row>
    <row r="152" spans="1:8" x14ac:dyDescent="0.35">
      <c r="A152" t="s">
        <v>273</v>
      </c>
      <c r="B152" t="s">
        <v>147</v>
      </c>
      <c r="C152">
        <v>184</v>
      </c>
      <c r="D152">
        <v>1</v>
      </c>
      <c r="E152" t="s">
        <v>780</v>
      </c>
      <c r="F152">
        <v>0.43480000000000002</v>
      </c>
      <c r="G152">
        <v>0</v>
      </c>
      <c r="H152" s="5">
        <v>0.314</v>
      </c>
    </row>
    <row r="153" spans="1:8" x14ac:dyDescent="0.35">
      <c r="A153" t="s">
        <v>238</v>
      </c>
      <c r="B153" t="s">
        <v>147</v>
      </c>
      <c r="C153">
        <v>718</v>
      </c>
      <c r="D153">
        <v>2</v>
      </c>
      <c r="E153" t="s">
        <v>780</v>
      </c>
      <c r="F153">
        <v>0.32440000000000002</v>
      </c>
      <c r="G153">
        <v>0</v>
      </c>
      <c r="H153" s="5">
        <v>0.23400000000000001</v>
      </c>
    </row>
    <row r="154" spans="1:8" x14ac:dyDescent="0.35">
      <c r="A154" t="s">
        <v>422</v>
      </c>
      <c r="B154" t="s">
        <v>147</v>
      </c>
      <c r="C154" s="6">
        <v>1125</v>
      </c>
      <c r="D154">
        <v>1</v>
      </c>
      <c r="E154" t="s">
        <v>780</v>
      </c>
      <c r="F154">
        <v>0.33040000000000003</v>
      </c>
      <c r="G154">
        <v>0</v>
      </c>
      <c r="H154" s="5">
        <v>0.23899999999999999</v>
      </c>
    </row>
    <row r="155" spans="1:8" x14ac:dyDescent="0.35">
      <c r="A155" t="s">
        <v>526</v>
      </c>
      <c r="B155" t="s">
        <v>147</v>
      </c>
      <c r="C155">
        <v>411</v>
      </c>
      <c r="D155">
        <v>1</v>
      </c>
      <c r="E155" t="s">
        <v>780</v>
      </c>
      <c r="F155">
        <v>0.36709999999999998</v>
      </c>
      <c r="G155">
        <v>0</v>
      </c>
      <c r="H155" s="5">
        <v>0.26500000000000001</v>
      </c>
    </row>
    <row r="156" spans="1:8" x14ac:dyDescent="0.35">
      <c r="A156" t="s">
        <v>603</v>
      </c>
      <c r="B156" t="s">
        <v>147</v>
      </c>
      <c r="C156">
        <v>371</v>
      </c>
      <c r="D156">
        <v>1</v>
      </c>
      <c r="E156" t="s">
        <v>780</v>
      </c>
      <c r="F156">
        <v>0.35809999999999997</v>
      </c>
      <c r="G156">
        <v>0</v>
      </c>
      <c r="H156" s="5">
        <v>0.25900000000000001</v>
      </c>
    </row>
    <row r="157" spans="1:8" x14ac:dyDescent="0.35">
      <c r="A157" t="s">
        <v>621</v>
      </c>
      <c r="B157" t="s">
        <v>147</v>
      </c>
      <c r="C157">
        <v>124</v>
      </c>
      <c r="D157">
        <v>1</v>
      </c>
      <c r="E157" t="s">
        <v>780</v>
      </c>
      <c r="F157">
        <v>0.40389999999999998</v>
      </c>
      <c r="G157">
        <v>0</v>
      </c>
      <c r="H157" s="5">
        <v>0.29199999999999998</v>
      </c>
    </row>
    <row r="158" spans="1:8" x14ac:dyDescent="0.35">
      <c r="A158" t="s">
        <v>520</v>
      </c>
      <c r="B158" t="s">
        <v>147</v>
      </c>
      <c r="C158">
        <v>667</v>
      </c>
      <c r="D158">
        <v>2</v>
      </c>
      <c r="E158" t="s">
        <v>780</v>
      </c>
      <c r="F158">
        <v>0.72130000000000005</v>
      </c>
      <c r="G158">
        <v>0</v>
      </c>
      <c r="H158" s="5">
        <v>0.52100000000000002</v>
      </c>
    </row>
    <row r="159" spans="1:8" x14ac:dyDescent="0.35">
      <c r="A159" t="s">
        <v>565</v>
      </c>
      <c r="B159" t="s">
        <v>147</v>
      </c>
      <c r="C159">
        <v>886</v>
      </c>
      <c r="D159">
        <v>1</v>
      </c>
      <c r="E159" t="s">
        <v>781</v>
      </c>
      <c r="F159">
        <v>0.8296</v>
      </c>
      <c r="G159">
        <v>1</v>
      </c>
      <c r="H159" s="5">
        <v>1.2729999999999999</v>
      </c>
    </row>
    <row r="160" spans="1:8" x14ac:dyDescent="0.35">
      <c r="A160" t="s">
        <v>484</v>
      </c>
      <c r="B160" t="s">
        <v>147</v>
      </c>
      <c r="C160">
        <v>974</v>
      </c>
      <c r="D160">
        <v>1</v>
      </c>
      <c r="E160" t="s">
        <v>780</v>
      </c>
      <c r="F160">
        <v>0.57040000000000002</v>
      </c>
      <c r="G160">
        <v>0</v>
      </c>
      <c r="H160" s="5">
        <v>0.41199999999999998</v>
      </c>
    </row>
    <row r="161" spans="1:8" x14ac:dyDescent="0.35">
      <c r="A161" t="s">
        <v>637</v>
      </c>
      <c r="B161" t="s">
        <v>147</v>
      </c>
      <c r="C161">
        <v>440</v>
      </c>
      <c r="D161">
        <v>1</v>
      </c>
      <c r="E161" t="s">
        <v>781</v>
      </c>
      <c r="F161">
        <v>0.84019999999999995</v>
      </c>
      <c r="G161">
        <v>1</v>
      </c>
      <c r="H161" s="5">
        <v>1.2809999999999999</v>
      </c>
    </row>
    <row r="162" spans="1:8" x14ac:dyDescent="0.35">
      <c r="A162" t="s">
        <v>245</v>
      </c>
      <c r="B162" t="s">
        <v>147</v>
      </c>
      <c r="C162">
        <v>355</v>
      </c>
      <c r="D162">
        <v>1</v>
      </c>
      <c r="E162" t="s">
        <v>781</v>
      </c>
      <c r="F162">
        <v>0.82040000000000002</v>
      </c>
      <c r="G162">
        <v>1</v>
      </c>
      <c r="H162" s="5">
        <v>1.266</v>
      </c>
    </row>
    <row r="163" spans="1:8" x14ac:dyDescent="0.35">
      <c r="A163" t="s">
        <v>585</v>
      </c>
      <c r="B163" t="s">
        <v>147</v>
      </c>
      <c r="C163" s="6">
        <v>2329</v>
      </c>
      <c r="D163">
        <v>1</v>
      </c>
      <c r="E163" t="s">
        <v>781</v>
      </c>
      <c r="F163">
        <v>0.83209999999999995</v>
      </c>
      <c r="G163">
        <v>1</v>
      </c>
      <c r="H163" s="5">
        <v>1.2749999999999999</v>
      </c>
    </row>
    <row r="164" spans="1:8" x14ac:dyDescent="0.35">
      <c r="A164" t="s">
        <v>472</v>
      </c>
      <c r="B164" t="s">
        <v>147</v>
      </c>
      <c r="C164" s="6">
        <v>1024</v>
      </c>
      <c r="D164">
        <v>1</v>
      </c>
      <c r="E164" t="s">
        <v>781</v>
      </c>
      <c r="F164">
        <v>0.82040000000000002</v>
      </c>
      <c r="G164">
        <v>1</v>
      </c>
      <c r="H164" s="5">
        <v>1.266</v>
      </c>
    </row>
    <row r="165" spans="1:8" x14ac:dyDescent="0.35">
      <c r="A165" t="s">
        <v>456</v>
      </c>
      <c r="B165" t="s">
        <v>147</v>
      </c>
      <c r="C165">
        <v>849</v>
      </c>
      <c r="D165">
        <v>1</v>
      </c>
      <c r="E165" t="s">
        <v>781</v>
      </c>
      <c r="F165">
        <v>0.83350000000000002</v>
      </c>
      <c r="G165">
        <v>1</v>
      </c>
      <c r="H165" s="5">
        <v>1.276</v>
      </c>
    </row>
    <row r="166" spans="1:8" x14ac:dyDescent="0.35">
      <c r="A166" t="s">
        <v>597</v>
      </c>
      <c r="B166" t="s">
        <v>147</v>
      </c>
      <c r="C166" s="6">
        <v>2017</v>
      </c>
      <c r="D166">
        <v>1</v>
      </c>
      <c r="E166" t="s">
        <v>781</v>
      </c>
      <c r="F166">
        <v>0.83209999999999995</v>
      </c>
      <c r="G166">
        <v>1</v>
      </c>
      <c r="H166" s="5">
        <v>1.2749999999999999</v>
      </c>
    </row>
    <row r="167" spans="1:8" x14ac:dyDescent="0.35">
      <c r="A167" t="s">
        <v>468</v>
      </c>
      <c r="B167" t="s">
        <v>147</v>
      </c>
      <c r="C167">
        <v>511</v>
      </c>
      <c r="D167">
        <v>1</v>
      </c>
      <c r="E167" t="s">
        <v>781</v>
      </c>
      <c r="F167">
        <v>0.83350000000000002</v>
      </c>
      <c r="G167">
        <v>1</v>
      </c>
      <c r="H167" s="5">
        <v>1.276</v>
      </c>
    </row>
    <row r="168" spans="1:8" x14ac:dyDescent="0.35">
      <c r="A168" t="s">
        <v>551</v>
      </c>
      <c r="B168" t="s">
        <v>147</v>
      </c>
      <c r="C168">
        <v>281</v>
      </c>
      <c r="D168">
        <v>1</v>
      </c>
      <c r="E168" t="s">
        <v>781</v>
      </c>
      <c r="F168">
        <v>0.82299999999999995</v>
      </c>
      <c r="G168">
        <v>1</v>
      </c>
      <c r="H168" s="5">
        <v>1.268</v>
      </c>
    </row>
    <row r="169" spans="1:8" x14ac:dyDescent="0.35">
      <c r="A169" t="s">
        <v>593</v>
      </c>
      <c r="B169" t="s">
        <v>147</v>
      </c>
      <c r="C169">
        <v>514</v>
      </c>
      <c r="D169">
        <v>1</v>
      </c>
      <c r="E169" t="s">
        <v>781</v>
      </c>
      <c r="F169">
        <v>0.8296</v>
      </c>
      <c r="G169">
        <v>1</v>
      </c>
      <c r="H169" s="5">
        <v>1.2729999999999999</v>
      </c>
    </row>
    <row r="170" spans="1:8" x14ac:dyDescent="0.35">
      <c r="A170" t="s">
        <v>410</v>
      </c>
      <c r="B170" t="s">
        <v>147</v>
      </c>
      <c r="C170">
        <v>361</v>
      </c>
      <c r="D170">
        <v>1</v>
      </c>
      <c r="E170" t="s">
        <v>781</v>
      </c>
      <c r="F170">
        <v>0.85980000000000001</v>
      </c>
      <c r="G170">
        <v>1</v>
      </c>
      <c r="H170" s="5">
        <v>1.2949999999999999</v>
      </c>
    </row>
    <row r="171" spans="1:8" x14ac:dyDescent="0.35">
      <c r="A171" t="s">
        <v>301</v>
      </c>
      <c r="B171" t="s">
        <v>147</v>
      </c>
      <c r="C171">
        <v>565</v>
      </c>
      <c r="D171">
        <v>1</v>
      </c>
      <c r="E171" t="s">
        <v>781</v>
      </c>
      <c r="F171">
        <v>0.8135</v>
      </c>
      <c r="G171">
        <v>1</v>
      </c>
      <c r="H171" s="5">
        <v>1.2609999999999999</v>
      </c>
    </row>
    <row r="172" spans="1:8" x14ac:dyDescent="0.35">
      <c r="A172" t="s">
        <v>653</v>
      </c>
      <c r="B172" t="s">
        <v>147</v>
      </c>
      <c r="C172">
        <v>593</v>
      </c>
      <c r="D172">
        <v>1</v>
      </c>
      <c r="E172" t="s">
        <v>781</v>
      </c>
      <c r="F172">
        <v>0.83479999999999999</v>
      </c>
      <c r="G172">
        <v>1</v>
      </c>
      <c r="H172" s="5">
        <v>1.2769999999999999</v>
      </c>
    </row>
    <row r="173" spans="1:8" x14ac:dyDescent="0.35">
      <c r="A173" t="s">
        <v>385</v>
      </c>
      <c r="B173" t="s">
        <v>147</v>
      </c>
      <c r="C173">
        <v>344</v>
      </c>
      <c r="D173">
        <v>1</v>
      </c>
      <c r="E173" t="s">
        <v>780</v>
      </c>
      <c r="F173">
        <v>0.38779999999999998</v>
      </c>
      <c r="G173">
        <v>0</v>
      </c>
      <c r="H173" s="5">
        <v>0.28000000000000003</v>
      </c>
    </row>
    <row r="174" spans="1:8" x14ac:dyDescent="0.35">
      <c r="A174" t="s">
        <v>500</v>
      </c>
      <c r="B174" t="s">
        <v>147</v>
      </c>
      <c r="C174">
        <v>61</v>
      </c>
      <c r="D174">
        <v>1</v>
      </c>
      <c r="E174" t="s">
        <v>780</v>
      </c>
      <c r="F174">
        <v>0.44829999999999998</v>
      </c>
      <c r="G174">
        <v>0</v>
      </c>
      <c r="H174" s="5">
        <v>0.32400000000000001</v>
      </c>
    </row>
    <row r="175" spans="1:8" x14ac:dyDescent="0.35">
      <c r="A175" t="s">
        <v>563</v>
      </c>
      <c r="B175" t="s">
        <v>147</v>
      </c>
      <c r="C175" s="6">
        <v>1593</v>
      </c>
      <c r="D175">
        <v>1</v>
      </c>
      <c r="E175" t="s">
        <v>780</v>
      </c>
      <c r="F175">
        <v>0.29339999999999999</v>
      </c>
      <c r="G175">
        <v>0</v>
      </c>
      <c r="H175" s="5">
        <v>0.21199999999999999</v>
      </c>
    </row>
    <row r="176" spans="1:8" x14ac:dyDescent="0.35">
      <c r="A176" t="s">
        <v>308</v>
      </c>
      <c r="B176" t="s">
        <v>147</v>
      </c>
      <c r="C176">
        <v>0</v>
      </c>
      <c r="D176">
        <v>1</v>
      </c>
      <c r="E176" t="s">
        <v>780</v>
      </c>
      <c r="F176">
        <v>0.57479999999999998</v>
      </c>
      <c r="G176">
        <v>0</v>
      </c>
      <c r="H176" s="5">
        <v>0.41499999999999998</v>
      </c>
    </row>
    <row r="177" spans="1:8" x14ac:dyDescent="0.35">
      <c r="A177" t="s">
        <v>619</v>
      </c>
      <c r="B177" t="s">
        <v>147</v>
      </c>
      <c r="C177">
        <v>153</v>
      </c>
      <c r="D177">
        <v>1</v>
      </c>
      <c r="E177" t="s">
        <v>781</v>
      </c>
      <c r="F177">
        <v>0.43490000000000001</v>
      </c>
      <c r="G177">
        <v>1</v>
      </c>
      <c r="H177" s="5">
        <v>0.98799999999999999</v>
      </c>
    </row>
    <row r="178" spans="1:8" x14ac:dyDescent="0.35">
      <c r="A178" t="s">
        <v>523</v>
      </c>
      <c r="B178" t="s">
        <v>147</v>
      </c>
      <c r="C178" s="6">
        <v>5739</v>
      </c>
      <c r="D178">
        <v>1</v>
      </c>
      <c r="E178" t="s">
        <v>780</v>
      </c>
      <c r="F178">
        <v>0.31219999999999998</v>
      </c>
      <c r="G178">
        <v>0</v>
      </c>
      <c r="H178" s="5">
        <v>0.22600000000000001</v>
      </c>
    </row>
    <row r="179" spans="1:8" x14ac:dyDescent="0.35">
      <c r="A179" t="s">
        <v>217</v>
      </c>
      <c r="B179" t="s">
        <v>147</v>
      </c>
      <c r="C179">
        <v>386</v>
      </c>
      <c r="D179">
        <v>1</v>
      </c>
      <c r="E179" t="s">
        <v>780</v>
      </c>
      <c r="F179">
        <v>0.29649999999999999</v>
      </c>
      <c r="G179">
        <v>0</v>
      </c>
      <c r="H179" s="5">
        <v>0.214</v>
      </c>
    </row>
    <row r="180" spans="1:8" x14ac:dyDescent="0.35">
      <c r="A180" t="s">
        <v>516</v>
      </c>
      <c r="B180" t="s">
        <v>147</v>
      </c>
      <c r="C180">
        <v>77</v>
      </c>
      <c r="D180">
        <v>1</v>
      </c>
      <c r="E180" t="s">
        <v>780</v>
      </c>
      <c r="F180">
        <v>0.59609999999999996</v>
      </c>
      <c r="G180">
        <v>0</v>
      </c>
      <c r="H180" s="5">
        <v>0.43099999999999999</v>
      </c>
    </row>
    <row r="181" spans="1:8" x14ac:dyDescent="0.35">
      <c r="A181" t="s">
        <v>504</v>
      </c>
      <c r="B181" t="s">
        <v>147</v>
      </c>
      <c r="C181">
        <v>190</v>
      </c>
      <c r="D181">
        <v>1</v>
      </c>
      <c r="E181" t="s">
        <v>780</v>
      </c>
      <c r="F181">
        <v>0.46889999999999998</v>
      </c>
      <c r="G181">
        <v>0</v>
      </c>
      <c r="H181" s="5">
        <v>0.33900000000000002</v>
      </c>
    </row>
    <row r="182" spans="1:8" x14ac:dyDescent="0.35">
      <c r="A182" t="s">
        <v>404</v>
      </c>
      <c r="B182" t="s">
        <v>147</v>
      </c>
      <c r="C182">
        <v>0</v>
      </c>
      <c r="D182">
        <v>1</v>
      </c>
      <c r="E182" t="s">
        <v>782</v>
      </c>
      <c r="F182">
        <v>0.50839999999999996</v>
      </c>
      <c r="G182">
        <v>1</v>
      </c>
      <c r="H182" s="5">
        <v>1.0409999999999999</v>
      </c>
    </row>
    <row r="183" spans="1:8" x14ac:dyDescent="0.35">
      <c r="A183" t="s">
        <v>287</v>
      </c>
      <c r="B183" t="s">
        <v>147</v>
      </c>
      <c r="C183">
        <v>85</v>
      </c>
      <c r="D183">
        <v>1</v>
      </c>
      <c r="E183" t="s">
        <v>780</v>
      </c>
      <c r="F183">
        <v>0.57479999999999998</v>
      </c>
      <c r="G183">
        <v>0</v>
      </c>
      <c r="H183" s="5">
        <v>0.41499999999999998</v>
      </c>
    </row>
    <row r="184" spans="1:8" x14ac:dyDescent="0.35">
      <c r="A184" t="s">
        <v>315</v>
      </c>
      <c r="B184" t="s">
        <v>147</v>
      </c>
      <c r="C184">
        <v>21</v>
      </c>
      <c r="D184">
        <v>1</v>
      </c>
      <c r="E184" t="s">
        <v>780</v>
      </c>
      <c r="F184">
        <v>0.57420000000000004</v>
      </c>
      <c r="G184">
        <v>0</v>
      </c>
      <c r="H184" s="5">
        <v>0.41499999999999998</v>
      </c>
    </row>
    <row r="185" spans="1:8" x14ac:dyDescent="0.35">
      <c r="A185" t="s">
        <v>647</v>
      </c>
      <c r="B185" t="s">
        <v>147</v>
      </c>
      <c r="C185">
        <v>456</v>
      </c>
      <c r="D185">
        <v>1</v>
      </c>
      <c r="E185" t="s">
        <v>780</v>
      </c>
      <c r="F185">
        <v>0.37069999999999997</v>
      </c>
      <c r="G185">
        <v>0</v>
      </c>
      <c r="H185" s="5">
        <v>0.26800000000000002</v>
      </c>
    </row>
    <row r="186" spans="1:8" x14ac:dyDescent="0.35">
      <c r="A186" t="s">
        <v>443</v>
      </c>
      <c r="B186" t="s">
        <v>147</v>
      </c>
      <c r="C186">
        <v>122</v>
      </c>
      <c r="D186">
        <v>2</v>
      </c>
      <c r="E186" t="s">
        <v>780</v>
      </c>
      <c r="F186">
        <v>0.314</v>
      </c>
      <c r="G186">
        <v>0</v>
      </c>
      <c r="H186" s="5">
        <v>0.22700000000000001</v>
      </c>
    </row>
    <row r="187" spans="1:8" x14ac:dyDescent="0.35">
      <c r="A187" t="s">
        <v>631</v>
      </c>
      <c r="B187" t="s">
        <v>147</v>
      </c>
      <c r="C187">
        <v>116</v>
      </c>
      <c r="D187">
        <v>1</v>
      </c>
      <c r="E187" t="s">
        <v>780</v>
      </c>
      <c r="F187">
        <v>0.35170000000000001</v>
      </c>
      <c r="G187">
        <v>0</v>
      </c>
      <c r="H187" s="5">
        <v>0.254</v>
      </c>
    </row>
    <row r="188" spans="1:8" x14ac:dyDescent="0.35">
      <c r="A188" t="s">
        <v>629</v>
      </c>
      <c r="B188" t="s">
        <v>147</v>
      </c>
      <c r="C188">
        <v>144</v>
      </c>
      <c r="D188">
        <v>1</v>
      </c>
      <c r="E188" t="s">
        <v>780</v>
      </c>
      <c r="F188">
        <v>0.43609999999999999</v>
      </c>
      <c r="G188">
        <v>0</v>
      </c>
      <c r="H188" s="5">
        <v>0.315</v>
      </c>
    </row>
    <row r="189" spans="1:8" x14ac:dyDescent="0.35">
      <c r="A189" t="s">
        <v>641</v>
      </c>
      <c r="B189" t="s">
        <v>147</v>
      </c>
      <c r="C189">
        <v>22</v>
      </c>
      <c r="D189">
        <v>1</v>
      </c>
      <c r="E189" t="s">
        <v>781</v>
      </c>
      <c r="F189">
        <v>0.85850000000000004</v>
      </c>
      <c r="G189">
        <v>1</v>
      </c>
      <c r="H189" s="5">
        <v>1.294</v>
      </c>
    </row>
    <row r="190" spans="1:8" x14ac:dyDescent="0.35">
      <c r="A190" t="s">
        <v>571</v>
      </c>
      <c r="B190" t="s">
        <v>147</v>
      </c>
      <c r="C190">
        <v>140</v>
      </c>
      <c r="D190">
        <v>1</v>
      </c>
      <c r="E190" t="s">
        <v>780</v>
      </c>
      <c r="F190">
        <v>0.42970000000000003</v>
      </c>
      <c r="G190">
        <v>0</v>
      </c>
      <c r="H190" s="5">
        <v>0.311</v>
      </c>
    </row>
    <row r="191" spans="1:8" x14ac:dyDescent="0.35">
      <c r="A191" t="s">
        <v>587</v>
      </c>
      <c r="B191" t="s">
        <v>147</v>
      </c>
      <c r="C191">
        <v>473</v>
      </c>
      <c r="D191">
        <v>1</v>
      </c>
      <c r="E191" t="s">
        <v>781</v>
      </c>
      <c r="F191">
        <v>0.82669999999999999</v>
      </c>
      <c r="G191">
        <v>1</v>
      </c>
      <c r="H191" s="5">
        <v>1.2709999999999999</v>
      </c>
    </row>
    <row r="192" spans="1:8" x14ac:dyDescent="0.35">
      <c r="A192" t="s">
        <v>378</v>
      </c>
      <c r="B192" t="s">
        <v>147</v>
      </c>
      <c r="C192">
        <v>867</v>
      </c>
      <c r="D192">
        <v>1</v>
      </c>
      <c r="E192" t="s">
        <v>781</v>
      </c>
      <c r="F192">
        <v>0.82669999999999999</v>
      </c>
      <c r="G192">
        <v>1</v>
      </c>
      <c r="H192" s="5">
        <v>1.2709999999999999</v>
      </c>
    </row>
    <row r="193" spans="1:8" x14ac:dyDescent="0.35">
      <c r="A193" t="s">
        <v>567</v>
      </c>
      <c r="B193" t="s">
        <v>147</v>
      </c>
      <c r="C193">
        <v>293</v>
      </c>
      <c r="D193">
        <v>1</v>
      </c>
      <c r="E193" t="s">
        <v>781</v>
      </c>
      <c r="F193">
        <v>0.82669999999999999</v>
      </c>
      <c r="G193">
        <v>1</v>
      </c>
      <c r="H193" s="5">
        <v>1.2709999999999999</v>
      </c>
    </row>
    <row r="194" spans="1:8" x14ac:dyDescent="0.35">
      <c r="A194" t="s">
        <v>557</v>
      </c>
      <c r="B194" t="s">
        <v>147</v>
      </c>
      <c r="C194">
        <v>237</v>
      </c>
      <c r="D194">
        <v>2</v>
      </c>
      <c r="E194" t="s">
        <v>781</v>
      </c>
      <c r="F194">
        <v>0.83479999999999999</v>
      </c>
      <c r="G194">
        <v>1</v>
      </c>
      <c r="H194" s="5">
        <v>1.2769999999999999</v>
      </c>
    </row>
    <row r="195" spans="1:8" x14ac:dyDescent="0.35">
      <c r="A195" t="s">
        <v>643</v>
      </c>
      <c r="B195" t="s">
        <v>147</v>
      </c>
      <c r="C195">
        <v>778</v>
      </c>
      <c r="D195">
        <v>1</v>
      </c>
      <c r="E195" t="s">
        <v>781</v>
      </c>
      <c r="F195">
        <v>0.84240000000000004</v>
      </c>
      <c r="G195">
        <v>1</v>
      </c>
      <c r="H195" s="5">
        <v>1.282</v>
      </c>
    </row>
    <row r="196" spans="1:8" x14ac:dyDescent="0.35">
      <c r="A196" t="s">
        <v>559</v>
      </c>
      <c r="B196" t="s">
        <v>147</v>
      </c>
      <c r="C196">
        <v>382</v>
      </c>
      <c r="D196">
        <v>1</v>
      </c>
      <c r="E196" t="s">
        <v>781</v>
      </c>
      <c r="F196">
        <v>0.83020000000000005</v>
      </c>
      <c r="G196">
        <v>1</v>
      </c>
      <c r="H196" s="5">
        <v>1.274</v>
      </c>
    </row>
    <row r="197" spans="1:8" x14ac:dyDescent="0.35">
      <c r="A197" t="s">
        <v>210</v>
      </c>
      <c r="B197" t="s">
        <v>147</v>
      </c>
      <c r="C197">
        <v>366</v>
      </c>
      <c r="D197">
        <v>1</v>
      </c>
      <c r="E197" t="s">
        <v>780</v>
      </c>
      <c r="F197">
        <v>0.65400000000000003</v>
      </c>
      <c r="G197">
        <v>0</v>
      </c>
      <c r="H197" s="5">
        <v>0.47299999999999998</v>
      </c>
    </row>
    <row r="198" spans="1:8" x14ac:dyDescent="0.35">
      <c r="A198" t="s">
        <v>460</v>
      </c>
      <c r="B198" t="s">
        <v>147</v>
      </c>
      <c r="C198">
        <v>759</v>
      </c>
      <c r="D198">
        <v>1</v>
      </c>
      <c r="E198" t="s">
        <v>781</v>
      </c>
      <c r="F198">
        <v>0.85170000000000001</v>
      </c>
      <c r="G198">
        <v>1</v>
      </c>
      <c r="H198" s="5">
        <v>1.2889999999999999</v>
      </c>
    </row>
    <row r="199" spans="1:8" x14ac:dyDescent="0.35">
      <c r="A199" t="s">
        <v>575</v>
      </c>
      <c r="B199" t="s">
        <v>147</v>
      </c>
      <c r="C199">
        <v>90</v>
      </c>
      <c r="D199">
        <v>1</v>
      </c>
      <c r="E199" t="s">
        <v>780</v>
      </c>
      <c r="F199">
        <v>0.66800000000000004</v>
      </c>
      <c r="G199">
        <v>0</v>
      </c>
      <c r="H199" s="5">
        <v>0.48299999999999998</v>
      </c>
    </row>
    <row r="200" spans="1:8" x14ac:dyDescent="0.35">
      <c r="A200" t="s">
        <v>615</v>
      </c>
      <c r="B200" t="s">
        <v>147</v>
      </c>
      <c r="C200">
        <v>187</v>
      </c>
      <c r="D200">
        <v>1</v>
      </c>
      <c r="E200" t="s">
        <v>780</v>
      </c>
      <c r="F200">
        <v>0.71719999999999995</v>
      </c>
      <c r="G200">
        <v>0</v>
      </c>
      <c r="H200" s="5">
        <v>0.51800000000000002</v>
      </c>
    </row>
    <row r="201" spans="1:8" x14ac:dyDescent="0.35">
      <c r="A201" t="s">
        <v>328</v>
      </c>
      <c r="B201" t="s">
        <v>146</v>
      </c>
      <c r="C201">
        <v>698</v>
      </c>
      <c r="D201">
        <v>1</v>
      </c>
      <c r="E201" t="s">
        <v>780</v>
      </c>
      <c r="F201">
        <v>0.30109999999999998</v>
      </c>
      <c r="G201">
        <v>0</v>
      </c>
      <c r="H201" s="5">
        <v>0.218</v>
      </c>
    </row>
    <row r="202" spans="1:8" x14ac:dyDescent="0.35">
      <c r="A202" t="s">
        <v>181</v>
      </c>
      <c r="B202" t="s">
        <v>146</v>
      </c>
      <c r="C202">
        <v>516</v>
      </c>
      <c r="D202">
        <v>1</v>
      </c>
      <c r="E202" t="s">
        <v>780</v>
      </c>
      <c r="F202">
        <v>0.25</v>
      </c>
      <c r="G202">
        <v>0</v>
      </c>
      <c r="H202" s="5">
        <v>0.18099999999999999</v>
      </c>
    </row>
    <row r="203" spans="1:8" x14ac:dyDescent="0.35">
      <c r="A203" t="s">
        <v>258</v>
      </c>
      <c r="B203" t="s">
        <v>146</v>
      </c>
      <c r="C203" s="6">
        <v>1929</v>
      </c>
      <c r="D203">
        <v>1</v>
      </c>
      <c r="E203" t="s">
        <v>780</v>
      </c>
      <c r="F203">
        <v>0.28100000000000003</v>
      </c>
      <c r="G203">
        <v>0</v>
      </c>
      <c r="H203" s="5">
        <v>0.20300000000000001</v>
      </c>
    </row>
    <row r="204" spans="1:8" x14ac:dyDescent="0.35">
      <c r="A204" t="s">
        <v>293</v>
      </c>
      <c r="B204" t="s">
        <v>146</v>
      </c>
      <c r="C204">
        <v>582</v>
      </c>
      <c r="D204">
        <v>1</v>
      </c>
      <c r="E204" t="s">
        <v>780</v>
      </c>
      <c r="F204">
        <v>0.65169999999999995</v>
      </c>
      <c r="G204">
        <v>0</v>
      </c>
      <c r="H204" s="5">
        <v>0.47099999999999997</v>
      </c>
    </row>
    <row r="205" spans="1:8" x14ac:dyDescent="0.35">
      <c r="A205" t="s">
        <v>251</v>
      </c>
      <c r="B205" t="s">
        <v>146</v>
      </c>
      <c r="C205" s="6">
        <v>1531</v>
      </c>
      <c r="D205">
        <v>2</v>
      </c>
      <c r="E205" t="s">
        <v>780</v>
      </c>
      <c r="F205">
        <v>0.6089</v>
      </c>
      <c r="G205">
        <v>0</v>
      </c>
      <c r="H205" s="5">
        <v>0.44</v>
      </c>
    </row>
    <row r="206" spans="1:8" x14ac:dyDescent="0.35">
      <c r="A206" t="s">
        <v>188</v>
      </c>
      <c r="B206" t="s">
        <v>146</v>
      </c>
      <c r="C206">
        <v>481</v>
      </c>
      <c r="D206">
        <v>1</v>
      </c>
      <c r="E206" t="s">
        <v>780</v>
      </c>
      <c r="F206">
        <v>0.50719999999999998</v>
      </c>
      <c r="G206">
        <v>0</v>
      </c>
      <c r="H206" s="5">
        <v>0.36699999999999999</v>
      </c>
    </row>
    <row r="207" spans="1:8" x14ac:dyDescent="0.35">
      <c r="A207" t="s">
        <v>160</v>
      </c>
      <c r="B207" t="s">
        <v>146</v>
      </c>
      <c r="C207" s="6">
        <v>1128</v>
      </c>
      <c r="D207">
        <v>1</v>
      </c>
      <c r="E207" t="s">
        <v>780</v>
      </c>
      <c r="F207">
        <v>0.40910000000000002</v>
      </c>
      <c r="G207">
        <v>0</v>
      </c>
      <c r="H207" s="5">
        <v>0.29599999999999999</v>
      </c>
    </row>
    <row r="208" spans="1:8" x14ac:dyDescent="0.35">
      <c r="A208" t="s">
        <v>174</v>
      </c>
      <c r="B208" t="s">
        <v>146</v>
      </c>
      <c r="C208">
        <v>687</v>
      </c>
      <c r="D208">
        <v>1</v>
      </c>
      <c r="E208" t="s">
        <v>780</v>
      </c>
      <c r="F208">
        <v>0.73129999999999995</v>
      </c>
      <c r="G208">
        <v>0</v>
      </c>
      <c r="H208" s="5">
        <v>0.52800000000000002</v>
      </c>
    </row>
    <row r="209" spans="1:8" x14ac:dyDescent="0.35">
      <c r="A209" t="s">
        <v>307</v>
      </c>
      <c r="B209" t="s">
        <v>146</v>
      </c>
      <c r="C209">
        <v>207</v>
      </c>
      <c r="D209">
        <v>1</v>
      </c>
      <c r="E209" t="s">
        <v>780</v>
      </c>
      <c r="F209">
        <v>0.77480000000000004</v>
      </c>
      <c r="G209">
        <v>0</v>
      </c>
      <c r="H209" s="5">
        <v>0.56000000000000005</v>
      </c>
    </row>
    <row r="210" spans="1:8" x14ac:dyDescent="0.35">
      <c r="A210" t="s">
        <v>432</v>
      </c>
      <c r="B210" t="s">
        <v>146</v>
      </c>
      <c r="C210" s="6">
        <v>2704</v>
      </c>
      <c r="D210">
        <v>1</v>
      </c>
      <c r="E210" t="s">
        <v>780</v>
      </c>
      <c r="F210">
        <v>0.56310000000000004</v>
      </c>
      <c r="G210">
        <v>0</v>
      </c>
      <c r="H210" s="5">
        <v>0.40699999999999997</v>
      </c>
    </row>
    <row r="211" spans="1:8" x14ac:dyDescent="0.35">
      <c r="A211" t="s">
        <v>335</v>
      </c>
      <c r="B211" t="s">
        <v>146</v>
      </c>
      <c r="C211">
        <v>810</v>
      </c>
      <c r="D211">
        <v>1</v>
      </c>
      <c r="E211" t="s">
        <v>781</v>
      </c>
      <c r="F211">
        <v>0.40860000000000002</v>
      </c>
      <c r="G211">
        <v>1</v>
      </c>
      <c r="H211" s="5">
        <v>0.96899999999999997</v>
      </c>
    </row>
    <row r="212" spans="1:8" x14ac:dyDescent="0.35">
      <c r="A212" t="s">
        <v>314</v>
      </c>
      <c r="B212" t="s">
        <v>146</v>
      </c>
      <c r="C212">
        <v>874</v>
      </c>
      <c r="D212">
        <v>1</v>
      </c>
      <c r="E212" t="s">
        <v>780</v>
      </c>
      <c r="F212">
        <v>0.30280000000000001</v>
      </c>
      <c r="G212">
        <v>0</v>
      </c>
      <c r="H212" s="5">
        <v>0.219</v>
      </c>
    </row>
    <row r="213" spans="1:8" x14ac:dyDescent="0.35">
      <c r="A213" t="s">
        <v>437</v>
      </c>
      <c r="B213" t="s">
        <v>146</v>
      </c>
      <c r="C213" s="6">
        <v>1169</v>
      </c>
      <c r="D213">
        <v>2</v>
      </c>
      <c r="E213" t="s">
        <v>780</v>
      </c>
      <c r="F213">
        <v>0.58809999999999996</v>
      </c>
      <c r="G213">
        <v>0</v>
      </c>
      <c r="H213" s="5">
        <v>0.42499999999999999</v>
      </c>
    </row>
    <row r="214" spans="1:8" x14ac:dyDescent="0.35">
      <c r="A214" t="s">
        <v>459</v>
      </c>
      <c r="B214" t="s">
        <v>146</v>
      </c>
      <c r="C214">
        <v>672</v>
      </c>
      <c r="D214">
        <v>2</v>
      </c>
      <c r="E214" t="s">
        <v>780</v>
      </c>
      <c r="F214">
        <v>0.2555</v>
      </c>
      <c r="G214">
        <v>0</v>
      </c>
      <c r="H214" s="5">
        <v>0.185</v>
      </c>
    </row>
    <row r="215" spans="1:8" x14ac:dyDescent="0.35">
      <c r="A215" t="s">
        <v>342</v>
      </c>
      <c r="B215" t="s">
        <v>146</v>
      </c>
      <c r="C215">
        <v>288</v>
      </c>
      <c r="D215">
        <v>1</v>
      </c>
      <c r="E215" t="s">
        <v>780</v>
      </c>
      <c r="F215">
        <v>0.69679999999999997</v>
      </c>
      <c r="G215">
        <v>0</v>
      </c>
      <c r="H215" s="5">
        <v>0.504</v>
      </c>
    </row>
    <row r="216" spans="1:8" x14ac:dyDescent="0.35">
      <c r="A216" t="s">
        <v>321</v>
      </c>
      <c r="B216" t="s">
        <v>146</v>
      </c>
      <c r="C216">
        <v>5</v>
      </c>
      <c r="D216">
        <v>1</v>
      </c>
      <c r="E216" t="s">
        <v>780</v>
      </c>
      <c r="F216">
        <v>0.74209999999999998</v>
      </c>
      <c r="G216">
        <v>0</v>
      </c>
      <c r="H216" s="5">
        <v>0.53600000000000003</v>
      </c>
    </row>
    <row r="217" spans="1:8" x14ac:dyDescent="0.35">
      <c r="A217" t="s">
        <v>216</v>
      </c>
      <c r="B217" t="s">
        <v>146</v>
      </c>
      <c r="C217" s="6">
        <v>4375</v>
      </c>
      <c r="D217">
        <v>3</v>
      </c>
      <c r="E217" t="s">
        <v>780</v>
      </c>
      <c r="F217">
        <v>0.55359999999999998</v>
      </c>
      <c r="G217">
        <v>0</v>
      </c>
      <c r="H217" s="5">
        <v>0.4</v>
      </c>
    </row>
    <row r="218" spans="1:8" x14ac:dyDescent="0.35">
      <c r="A218" t="s">
        <v>447</v>
      </c>
      <c r="B218" t="s">
        <v>146</v>
      </c>
      <c r="C218">
        <v>866</v>
      </c>
      <c r="D218">
        <v>1</v>
      </c>
      <c r="E218" t="s">
        <v>781</v>
      </c>
      <c r="F218">
        <v>0.89690000000000003</v>
      </c>
      <c r="G218">
        <v>1</v>
      </c>
      <c r="H218" s="5">
        <v>1.3220000000000001</v>
      </c>
    </row>
    <row r="219" spans="1:8" x14ac:dyDescent="0.35">
      <c r="A219" t="s">
        <v>403</v>
      </c>
      <c r="B219" t="s">
        <v>146</v>
      </c>
      <c r="C219" s="6">
        <v>4927</v>
      </c>
      <c r="D219">
        <v>1</v>
      </c>
      <c r="E219" t="s">
        <v>780</v>
      </c>
      <c r="F219">
        <v>0.68769999999999998</v>
      </c>
      <c r="G219">
        <v>0</v>
      </c>
      <c r="H219" s="5">
        <v>0.497</v>
      </c>
    </row>
    <row r="220" spans="1:8" x14ac:dyDescent="0.35">
      <c r="A220" t="s">
        <v>409</v>
      </c>
      <c r="B220" t="s">
        <v>146</v>
      </c>
      <c r="C220">
        <v>444</v>
      </c>
      <c r="D220">
        <v>1</v>
      </c>
      <c r="E220" t="s">
        <v>780</v>
      </c>
      <c r="F220">
        <v>0.60399999999999998</v>
      </c>
      <c r="G220">
        <v>0</v>
      </c>
      <c r="H220" s="5">
        <v>0.436</v>
      </c>
    </row>
    <row r="221" spans="1:8" x14ac:dyDescent="0.35">
      <c r="A221" t="s">
        <v>244</v>
      </c>
      <c r="B221" t="s">
        <v>146</v>
      </c>
      <c r="C221" s="6">
        <v>1341</v>
      </c>
      <c r="D221">
        <v>1</v>
      </c>
      <c r="E221" t="s">
        <v>780</v>
      </c>
      <c r="F221">
        <v>0.50419999999999998</v>
      </c>
      <c r="G221">
        <v>0</v>
      </c>
      <c r="H221" s="5">
        <v>0.36399999999999999</v>
      </c>
    </row>
    <row r="222" spans="1:8" x14ac:dyDescent="0.35">
      <c r="A222" t="s">
        <v>483</v>
      </c>
      <c r="B222" t="s">
        <v>146</v>
      </c>
      <c r="C222">
        <v>373</v>
      </c>
      <c r="D222">
        <v>1</v>
      </c>
      <c r="E222" t="s">
        <v>780</v>
      </c>
      <c r="F222">
        <v>0.58509999999999995</v>
      </c>
      <c r="G222">
        <v>0</v>
      </c>
      <c r="H222" s="5">
        <v>0.42299999999999999</v>
      </c>
    </row>
    <row r="223" spans="1:8" x14ac:dyDescent="0.35">
      <c r="A223" t="s">
        <v>442</v>
      </c>
      <c r="B223" t="s">
        <v>146</v>
      </c>
      <c r="C223">
        <v>646</v>
      </c>
      <c r="D223">
        <v>2</v>
      </c>
      <c r="E223" t="s">
        <v>780</v>
      </c>
      <c r="F223">
        <v>0.54979999999999996</v>
      </c>
      <c r="G223">
        <v>0</v>
      </c>
      <c r="H223" s="5">
        <v>0.39700000000000002</v>
      </c>
    </row>
    <row r="224" spans="1:8" x14ac:dyDescent="0.35">
      <c r="A224" t="s">
        <v>463</v>
      </c>
      <c r="B224" t="s">
        <v>146</v>
      </c>
      <c r="C224" s="6">
        <v>2515</v>
      </c>
      <c r="D224">
        <v>1</v>
      </c>
      <c r="E224" t="s">
        <v>780</v>
      </c>
      <c r="F224">
        <v>0.29909999999999998</v>
      </c>
      <c r="G224">
        <v>0</v>
      </c>
      <c r="H224" s="5">
        <v>0.216</v>
      </c>
    </row>
    <row r="225" spans="1:8" x14ac:dyDescent="0.35">
      <c r="A225" t="s">
        <v>167</v>
      </c>
      <c r="B225" t="s">
        <v>146</v>
      </c>
      <c r="C225">
        <v>411</v>
      </c>
      <c r="D225">
        <v>1</v>
      </c>
      <c r="E225" t="s">
        <v>780</v>
      </c>
      <c r="F225">
        <v>0.42799999999999999</v>
      </c>
      <c r="G225">
        <v>0</v>
      </c>
      <c r="H225" s="5">
        <v>0.309</v>
      </c>
    </row>
    <row r="226" spans="1:8" x14ac:dyDescent="0.35">
      <c r="A226" t="s">
        <v>511</v>
      </c>
      <c r="B226" t="s">
        <v>146</v>
      </c>
      <c r="C226" s="6">
        <v>1380</v>
      </c>
      <c r="D226">
        <v>2</v>
      </c>
      <c r="E226" t="s">
        <v>780</v>
      </c>
      <c r="F226">
        <v>0.41320000000000001</v>
      </c>
      <c r="G226">
        <v>0</v>
      </c>
      <c r="H226" s="5">
        <v>0.29899999999999999</v>
      </c>
    </row>
    <row r="227" spans="1:8" x14ac:dyDescent="0.35">
      <c r="A227" t="s">
        <v>300</v>
      </c>
      <c r="B227" t="s">
        <v>146</v>
      </c>
      <c r="C227">
        <v>386</v>
      </c>
      <c r="D227">
        <v>1</v>
      </c>
      <c r="E227" t="s">
        <v>780</v>
      </c>
      <c r="F227">
        <v>0.40629999999999999</v>
      </c>
      <c r="G227">
        <v>0</v>
      </c>
      <c r="H227" s="5">
        <v>0.29399999999999998</v>
      </c>
    </row>
    <row r="228" spans="1:8" x14ac:dyDescent="0.35">
      <c r="A228" t="s">
        <v>349</v>
      </c>
      <c r="B228" t="s">
        <v>146</v>
      </c>
      <c r="C228" s="6">
        <v>1232</v>
      </c>
      <c r="D228">
        <v>1</v>
      </c>
      <c r="E228" t="s">
        <v>780</v>
      </c>
      <c r="F228">
        <v>0.24959999999999999</v>
      </c>
      <c r="G228">
        <v>0</v>
      </c>
      <c r="H228" s="5">
        <v>0.18</v>
      </c>
    </row>
    <row r="229" spans="1:8" x14ac:dyDescent="0.35">
      <c r="A229" t="s">
        <v>223</v>
      </c>
      <c r="B229" t="s">
        <v>146</v>
      </c>
      <c r="C229">
        <v>76</v>
      </c>
      <c r="D229">
        <v>1</v>
      </c>
      <c r="E229" t="s">
        <v>780</v>
      </c>
      <c r="F229">
        <v>0.26889999999999997</v>
      </c>
      <c r="G229">
        <v>0</v>
      </c>
      <c r="H229" s="5">
        <v>0.19400000000000001</v>
      </c>
    </row>
    <row r="230" spans="1:8" x14ac:dyDescent="0.35">
      <c r="A230" t="s">
        <v>202</v>
      </c>
      <c r="B230" t="s">
        <v>146</v>
      </c>
      <c r="C230">
        <v>305</v>
      </c>
      <c r="D230">
        <v>1</v>
      </c>
      <c r="E230" t="s">
        <v>780</v>
      </c>
      <c r="F230">
        <v>0.4178</v>
      </c>
      <c r="G230">
        <v>0</v>
      </c>
      <c r="H230" s="5">
        <v>0.30199999999999999</v>
      </c>
    </row>
    <row r="231" spans="1:8" x14ac:dyDescent="0.35">
      <c r="A231" t="s">
        <v>479</v>
      </c>
      <c r="B231" t="s">
        <v>146</v>
      </c>
      <c r="C231" s="6">
        <v>1028</v>
      </c>
      <c r="D231">
        <v>1</v>
      </c>
      <c r="E231" t="s">
        <v>780</v>
      </c>
      <c r="F231">
        <v>0.37809999999999999</v>
      </c>
      <c r="G231">
        <v>0</v>
      </c>
      <c r="H231" s="5">
        <v>0.27300000000000002</v>
      </c>
    </row>
    <row r="232" spans="1:8" x14ac:dyDescent="0.35">
      <c r="A232" t="s">
        <v>455</v>
      </c>
      <c r="B232" t="s">
        <v>146</v>
      </c>
      <c r="C232">
        <v>407</v>
      </c>
      <c r="D232">
        <v>3</v>
      </c>
      <c r="E232" t="s">
        <v>780</v>
      </c>
      <c r="F232">
        <v>0.39660000000000001</v>
      </c>
      <c r="G232">
        <v>0</v>
      </c>
      <c r="H232" s="5">
        <v>0.28699999999999998</v>
      </c>
    </row>
    <row r="233" spans="1:8" x14ac:dyDescent="0.35">
      <c r="A233" t="s">
        <v>499</v>
      </c>
      <c r="B233" t="s">
        <v>146</v>
      </c>
      <c r="C233">
        <v>368</v>
      </c>
      <c r="D233">
        <v>2</v>
      </c>
      <c r="E233" t="s">
        <v>780</v>
      </c>
      <c r="F233">
        <v>0.4642</v>
      </c>
      <c r="G233">
        <v>0</v>
      </c>
      <c r="H233" s="5">
        <v>0.33500000000000002</v>
      </c>
    </row>
    <row r="234" spans="1:8" x14ac:dyDescent="0.35">
      <c r="A234" t="s">
        <v>491</v>
      </c>
      <c r="B234" t="s">
        <v>146</v>
      </c>
      <c r="C234">
        <v>347</v>
      </c>
      <c r="D234">
        <v>1</v>
      </c>
      <c r="E234" t="s">
        <v>780</v>
      </c>
      <c r="F234">
        <v>0.27829999999999999</v>
      </c>
      <c r="G234">
        <v>0</v>
      </c>
      <c r="H234" s="5">
        <v>0.20100000000000001</v>
      </c>
    </row>
    <row r="235" spans="1:8" x14ac:dyDescent="0.35">
      <c r="A235" t="s">
        <v>272</v>
      </c>
      <c r="B235" t="s">
        <v>146</v>
      </c>
      <c r="C235">
        <v>98</v>
      </c>
      <c r="D235">
        <v>3</v>
      </c>
      <c r="E235" t="s">
        <v>780</v>
      </c>
      <c r="F235">
        <v>0.40050000000000002</v>
      </c>
      <c r="G235">
        <v>0</v>
      </c>
      <c r="H235" s="5">
        <v>0.28899999999999998</v>
      </c>
    </row>
    <row r="236" spans="1:8" x14ac:dyDescent="0.35">
      <c r="A236" t="s">
        <v>230</v>
      </c>
      <c r="B236" t="s">
        <v>146</v>
      </c>
      <c r="C236">
        <v>156</v>
      </c>
      <c r="D236">
        <v>1</v>
      </c>
      <c r="E236" t="s">
        <v>780</v>
      </c>
      <c r="F236">
        <v>0.23580000000000001</v>
      </c>
      <c r="G236">
        <v>0</v>
      </c>
      <c r="H236" s="5">
        <v>0.17</v>
      </c>
    </row>
    <row r="237" spans="1:8" x14ac:dyDescent="0.35">
      <c r="A237" t="s">
        <v>286</v>
      </c>
      <c r="B237" t="s">
        <v>146</v>
      </c>
      <c r="C237">
        <v>982</v>
      </c>
      <c r="D237">
        <v>1</v>
      </c>
      <c r="E237" t="s">
        <v>781</v>
      </c>
      <c r="F237">
        <v>0.71860000000000002</v>
      </c>
      <c r="G237">
        <v>1</v>
      </c>
      <c r="H237" s="5">
        <v>1.1930000000000001</v>
      </c>
    </row>
    <row r="238" spans="1:8" x14ac:dyDescent="0.35">
      <c r="A238" t="s">
        <v>279</v>
      </c>
      <c r="B238" t="s">
        <v>146</v>
      </c>
      <c r="C238" s="6">
        <v>2591</v>
      </c>
      <c r="D238">
        <v>1</v>
      </c>
      <c r="E238" t="s">
        <v>781</v>
      </c>
      <c r="F238">
        <v>0.59940000000000004</v>
      </c>
      <c r="G238">
        <v>1</v>
      </c>
      <c r="H238" s="5">
        <v>1.107</v>
      </c>
    </row>
    <row r="239" spans="1:8" x14ac:dyDescent="0.35">
      <c r="A239" t="s">
        <v>487</v>
      </c>
      <c r="B239" t="s">
        <v>146</v>
      </c>
      <c r="C239" s="6">
        <v>3262</v>
      </c>
      <c r="D239">
        <v>1</v>
      </c>
      <c r="E239" t="s">
        <v>781</v>
      </c>
      <c r="F239">
        <v>0.59940000000000004</v>
      </c>
      <c r="G239">
        <v>1</v>
      </c>
      <c r="H239" s="5">
        <v>1.107</v>
      </c>
    </row>
    <row r="240" spans="1:8" x14ac:dyDescent="0.35">
      <c r="A240" t="s">
        <v>507</v>
      </c>
      <c r="B240" t="s">
        <v>146</v>
      </c>
      <c r="C240" s="6">
        <v>1403</v>
      </c>
      <c r="D240">
        <v>1</v>
      </c>
      <c r="E240" t="s">
        <v>781</v>
      </c>
      <c r="F240">
        <v>0.59940000000000004</v>
      </c>
      <c r="G240">
        <v>1</v>
      </c>
      <c r="H240" s="5">
        <v>1.107</v>
      </c>
    </row>
    <row r="241" spans="1:8" x14ac:dyDescent="0.35">
      <c r="A241" t="s">
        <v>451</v>
      </c>
      <c r="B241" t="s">
        <v>146</v>
      </c>
      <c r="C241">
        <v>675</v>
      </c>
      <c r="D241">
        <v>1</v>
      </c>
      <c r="E241" t="s">
        <v>781</v>
      </c>
      <c r="F241">
        <v>0.46510000000000001</v>
      </c>
      <c r="G241">
        <v>1</v>
      </c>
      <c r="H241" s="5">
        <v>1.01</v>
      </c>
    </row>
    <row r="242" spans="1:8" x14ac:dyDescent="0.35">
      <c r="A242" t="s">
        <v>195</v>
      </c>
      <c r="B242" t="s">
        <v>146</v>
      </c>
      <c r="C242" s="6">
        <v>1950</v>
      </c>
      <c r="D242">
        <v>1</v>
      </c>
      <c r="E242" t="s">
        <v>781</v>
      </c>
      <c r="F242">
        <v>0.70120000000000005</v>
      </c>
      <c r="G242">
        <v>1</v>
      </c>
      <c r="H242" s="5">
        <v>1.18</v>
      </c>
    </row>
    <row r="243" spans="1:8" x14ac:dyDescent="0.35">
      <c r="A243" t="s">
        <v>356</v>
      </c>
      <c r="B243" t="s">
        <v>146</v>
      </c>
      <c r="C243">
        <v>643</v>
      </c>
      <c r="D243">
        <v>1</v>
      </c>
      <c r="E243" t="s">
        <v>781</v>
      </c>
      <c r="F243">
        <v>0.71860000000000002</v>
      </c>
      <c r="G243">
        <v>1</v>
      </c>
      <c r="H243" s="5">
        <v>1.1930000000000001</v>
      </c>
    </row>
    <row r="244" spans="1:8" x14ac:dyDescent="0.35">
      <c r="A244" t="s">
        <v>471</v>
      </c>
      <c r="B244" t="s">
        <v>146</v>
      </c>
      <c r="C244">
        <v>324</v>
      </c>
      <c r="D244">
        <v>1</v>
      </c>
      <c r="E244" t="s">
        <v>781</v>
      </c>
      <c r="F244">
        <v>0.9173</v>
      </c>
      <c r="G244">
        <v>1</v>
      </c>
      <c r="H244" s="5">
        <v>1.3360000000000001</v>
      </c>
    </row>
    <row r="245" spans="1:8" x14ac:dyDescent="0.35">
      <c r="A245" t="s">
        <v>519</v>
      </c>
      <c r="B245" t="s">
        <v>146</v>
      </c>
      <c r="C245">
        <v>443</v>
      </c>
      <c r="D245">
        <v>1</v>
      </c>
      <c r="E245" t="s">
        <v>780</v>
      </c>
      <c r="F245">
        <v>0.60440000000000005</v>
      </c>
      <c r="G245">
        <v>0</v>
      </c>
      <c r="H245" s="5">
        <v>0.437</v>
      </c>
    </row>
    <row r="246" spans="1:8" x14ac:dyDescent="0.35">
      <c r="A246" t="s">
        <v>265</v>
      </c>
      <c r="B246" t="s">
        <v>146</v>
      </c>
      <c r="C246">
        <v>156</v>
      </c>
      <c r="D246">
        <v>2</v>
      </c>
      <c r="E246" t="s">
        <v>780</v>
      </c>
      <c r="F246">
        <v>0.71909999999999996</v>
      </c>
      <c r="G246">
        <v>0</v>
      </c>
      <c r="H246" s="5">
        <v>0.52</v>
      </c>
    </row>
    <row r="247" spans="1:8" x14ac:dyDescent="0.35">
      <c r="A247" t="s">
        <v>495</v>
      </c>
      <c r="B247" t="s">
        <v>146</v>
      </c>
      <c r="C247" s="6">
        <v>2044</v>
      </c>
      <c r="D247">
        <v>2</v>
      </c>
      <c r="E247" t="s">
        <v>780</v>
      </c>
      <c r="F247">
        <v>0.56999999999999995</v>
      </c>
      <c r="G247">
        <v>0</v>
      </c>
      <c r="H247" s="5">
        <v>0.41199999999999998</v>
      </c>
    </row>
    <row r="248" spans="1:8" x14ac:dyDescent="0.35">
      <c r="A248" t="s">
        <v>475</v>
      </c>
      <c r="B248" t="s">
        <v>146</v>
      </c>
      <c r="C248" s="6">
        <v>1019</v>
      </c>
      <c r="D248">
        <v>1</v>
      </c>
      <c r="E248" t="s">
        <v>781</v>
      </c>
      <c r="F248">
        <v>0.73619999999999997</v>
      </c>
      <c r="G248">
        <v>1</v>
      </c>
      <c r="H248" s="5">
        <v>1.206</v>
      </c>
    </row>
    <row r="249" spans="1:8" x14ac:dyDescent="0.35">
      <c r="A249" t="s">
        <v>153</v>
      </c>
      <c r="B249" t="s">
        <v>146</v>
      </c>
      <c r="C249">
        <v>383</v>
      </c>
      <c r="D249">
        <v>1</v>
      </c>
      <c r="E249" t="s">
        <v>781</v>
      </c>
      <c r="F249">
        <v>0.73009999999999997</v>
      </c>
      <c r="G249">
        <v>1</v>
      </c>
      <c r="H249" s="5">
        <v>1.2010000000000001</v>
      </c>
    </row>
    <row r="250" spans="1:8" x14ac:dyDescent="0.35">
      <c r="A250" t="s">
        <v>209</v>
      </c>
      <c r="B250" t="s">
        <v>146</v>
      </c>
      <c r="C250" s="6">
        <v>1267</v>
      </c>
      <c r="D250">
        <v>2</v>
      </c>
      <c r="E250" t="s">
        <v>780</v>
      </c>
      <c r="F250">
        <v>0.65129999999999999</v>
      </c>
      <c r="G250">
        <v>0</v>
      </c>
      <c r="H250" s="5">
        <v>0.47099999999999997</v>
      </c>
    </row>
    <row r="251" spans="1:8" x14ac:dyDescent="0.35">
      <c r="A251" t="s">
        <v>377</v>
      </c>
      <c r="B251" t="s">
        <v>146</v>
      </c>
      <c r="C251">
        <v>868</v>
      </c>
      <c r="D251">
        <v>1</v>
      </c>
      <c r="E251" t="s">
        <v>780</v>
      </c>
      <c r="F251">
        <v>0.66469999999999996</v>
      </c>
      <c r="G251">
        <v>0</v>
      </c>
      <c r="H251" s="5">
        <v>0.48</v>
      </c>
    </row>
    <row r="252" spans="1:8" x14ac:dyDescent="0.35">
      <c r="A252" t="s">
        <v>370</v>
      </c>
      <c r="B252" t="s">
        <v>146</v>
      </c>
      <c r="C252" s="6">
        <v>1734</v>
      </c>
      <c r="D252">
        <v>2</v>
      </c>
      <c r="E252" t="s">
        <v>781</v>
      </c>
      <c r="F252">
        <v>0.72609999999999997</v>
      </c>
      <c r="G252">
        <v>1</v>
      </c>
      <c r="H252" s="5">
        <v>1.198</v>
      </c>
    </row>
    <row r="253" spans="1:8" x14ac:dyDescent="0.35">
      <c r="A253" t="s">
        <v>384</v>
      </c>
      <c r="B253" t="s">
        <v>146</v>
      </c>
      <c r="C253" s="6">
        <v>1124</v>
      </c>
      <c r="D253">
        <v>1</v>
      </c>
      <c r="E253" t="s">
        <v>780</v>
      </c>
      <c r="F253">
        <v>0.58799999999999997</v>
      </c>
      <c r="G253">
        <v>0</v>
      </c>
      <c r="H253" s="5">
        <v>0.42499999999999999</v>
      </c>
    </row>
    <row r="254" spans="1:8" x14ac:dyDescent="0.35">
      <c r="A254" t="s">
        <v>391</v>
      </c>
      <c r="B254" t="s">
        <v>146</v>
      </c>
      <c r="C254" s="6">
        <v>2547</v>
      </c>
      <c r="D254">
        <v>1</v>
      </c>
      <c r="E254" t="s">
        <v>780</v>
      </c>
      <c r="F254">
        <v>0.54930000000000001</v>
      </c>
      <c r="G254">
        <v>0</v>
      </c>
      <c r="H254" s="5">
        <v>0.39700000000000002</v>
      </c>
    </row>
    <row r="255" spans="1:8" x14ac:dyDescent="0.35">
      <c r="A255" t="s">
        <v>467</v>
      </c>
      <c r="B255" t="s">
        <v>146</v>
      </c>
      <c r="C255">
        <v>825</v>
      </c>
      <c r="D255">
        <v>2</v>
      </c>
      <c r="E255" t="s">
        <v>780</v>
      </c>
      <c r="F255">
        <v>0.63729999999999998</v>
      </c>
      <c r="G255">
        <v>0</v>
      </c>
      <c r="H255" s="5">
        <v>0.46100000000000002</v>
      </c>
    </row>
    <row r="256" spans="1:8" x14ac:dyDescent="0.35">
      <c r="A256" t="s">
        <v>415</v>
      </c>
      <c r="B256" t="s">
        <v>146</v>
      </c>
      <c r="C256" s="6">
        <v>3034</v>
      </c>
      <c r="D256">
        <v>6</v>
      </c>
      <c r="E256" t="s">
        <v>780</v>
      </c>
      <c r="F256">
        <v>0.47839999999999999</v>
      </c>
      <c r="G256">
        <v>0</v>
      </c>
      <c r="H256" s="5">
        <v>0.34599999999999997</v>
      </c>
    </row>
    <row r="257" spans="1:8" x14ac:dyDescent="0.35">
      <c r="A257" t="s">
        <v>237</v>
      </c>
      <c r="B257" t="s">
        <v>146</v>
      </c>
      <c r="C257">
        <v>0</v>
      </c>
      <c r="D257">
        <v>1</v>
      </c>
      <c r="E257" t="s">
        <v>780</v>
      </c>
      <c r="F257">
        <v>0.77</v>
      </c>
      <c r="G257">
        <v>0</v>
      </c>
      <c r="H257" s="5">
        <v>0.55600000000000005</v>
      </c>
    </row>
    <row r="258" spans="1:8" x14ac:dyDescent="0.35">
      <c r="A258" t="s">
        <v>397</v>
      </c>
      <c r="B258" t="s">
        <v>146</v>
      </c>
      <c r="C258">
        <v>728</v>
      </c>
      <c r="D258">
        <v>1</v>
      </c>
      <c r="E258" t="s">
        <v>781</v>
      </c>
      <c r="F258">
        <v>0.73619999999999997</v>
      </c>
      <c r="G258">
        <v>1</v>
      </c>
      <c r="H258" s="5">
        <v>1.206</v>
      </c>
    </row>
    <row r="259" spans="1:8" x14ac:dyDescent="0.35">
      <c r="A259" t="s">
        <v>421</v>
      </c>
      <c r="B259" t="s">
        <v>146</v>
      </c>
      <c r="C259">
        <v>981</v>
      </c>
      <c r="D259">
        <v>1</v>
      </c>
      <c r="E259" t="s">
        <v>780</v>
      </c>
      <c r="F259">
        <v>0.60770000000000002</v>
      </c>
      <c r="G259">
        <v>0</v>
      </c>
      <c r="H259" s="5">
        <v>0.439</v>
      </c>
    </row>
    <row r="260" spans="1:8" x14ac:dyDescent="0.35">
      <c r="A260" t="s">
        <v>503</v>
      </c>
      <c r="B260" t="s">
        <v>146</v>
      </c>
      <c r="C260">
        <v>106</v>
      </c>
      <c r="D260">
        <v>2</v>
      </c>
      <c r="E260" t="s">
        <v>780</v>
      </c>
      <c r="F260">
        <v>0.62239999999999995</v>
      </c>
      <c r="G260">
        <v>0</v>
      </c>
      <c r="H260" s="5">
        <v>0.45</v>
      </c>
    </row>
    <row r="261" spans="1:8" x14ac:dyDescent="0.35">
      <c r="A261" t="s">
        <v>515</v>
      </c>
      <c r="B261" t="s">
        <v>146</v>
      </c>
      <c r="C261">
        <v>38</v>
      </c>
      <c r="D261">
        <v>2</v>
      </c>
      <c r="E261" t="s">
        <v>780</v>
      </c>
      <c r="F261">
        <v>0.47510000000000002</v>
      </c>
      <c r="G261">
        <v>0</v>
      </c>
      <c r="H261" s="5">
        <v>0.34300000000000003</v>
      </c>
    </row>
    <row r="262" spans="1:8" x14ac:dyDescent="0.35">
      <c r="A262" t="s">
        <v>464</v>
      </c>
      <c r="B262" t="s">
        <v>147</v>
      </c>
      <c r="C262">
        <v>421</v>
      </c>
      <c r="D262">
        <v>1</v>
      </c>
      <c r="E262" t="s">
        <v>781</v>
      </c>
      <c r="F262">
        <v>0.83819999999999995</v>
      </c>
      <c r="G262">
        <v>1</v>
      </c>
      <c r="H262" s="5">
        <v>1.2789999999999999</v>
      </c>
    </row>
    <row r="263" spans="1:8" x14ac:dyDescent="0.35">
      <c r="A263" t="s">
        <v>508</v>
      </c>
      <c r="B263" t="s">
        <v>147</v>
      </c>
      <c r="C263">
        <v>0</v>
      </c>
      <c r="D263">
        <v>1</v>
      </c>
      <c r="E263" t="s">
        <v>780</v>
      </c>
      <c r="F263">
        <v>0.85709999999999997</v>
      </c>
      <c r="G263">
        <v>0</v>
      </c>
      <c r="H263" s="5">
        <v>0.61899999999999999</v>
      </c>
    </row>
    <row r="264" spans="1:8" x14ac:dyDescent="0.35">
      <c r="A264" t="s">
        <v>427</v>
      </c>
      <c r="B264" t="s">
        <v>146</v>
      </c>
      <c r="C264">
        <v>271</v>
      </c>
      <c r="D264">
        <v>1</v>
      </c>
      <c r="E264" t="s">
        <v>781</v>
      </c>
      <c r="F264">
        <v>0.4592</v>
      </c>
      <c r="G264">
        <v>1</v>
      </c>
      <c r="H264" s="5">
        <v>1.0049999999999999</v>
      </c>
    </row>
    <row r="265" spans="1:8" x14ac:dyDescent="0.35">
      <c r="A265" t="s">
        <v>363</v>
      </c>
      <c r="B265" t="s">
        <v>146</v>
      </c>
      <c r="C265">
        <v>0</v>
      </c>
      <c r="D265">
        <v>1</v>
      </c>
      <c r="E265" t="s">
        <v>780</v>
      </c>
      <c r="F265">
        <v>0.63890000000000002</v>
      </c>
      <c r="G265">
        <v>0</v>
      </c>
      <c r="H265" s="5">
        <v>0.46200000000000002</v>
      </c>
    </row>
    <row r="266" spans="1:8" x14ac:dyDescent="0.35">
      <c r="A266" t="s">
        <v>341</v>
      </c>
      <c r="B266" t="s">
        <v>145</v>
      </c>
      <c r="C266">
        <v>700</v>
      </c>
      <c r="D266">
        <v>2</v>
      </c>
      <c r="E266" t="s">
        <v>780</v>
      </c>
      <c r="F266">
        <v>0.44230000000000003</v>
      </c>
      <c r="G266">
        <v>0</v>
      </c>
      <c r="H266" s="5">
        <v>0.32</v>
      </c>
    </row>
    <row r="267" spans="1:8" x14ac:dyDescent="0.35">
      <c r="A267" t="s">
        <v>348</v>
      </c>
      <c r="B267" t="s">
        <v>145</v>
      </c>
      <c r="C267">
        <v>0</v>
      </c>
      <c r="D267">
        <v>1</v>
      </c>
      <c r="E267" t="s">
        <v>780</v>
      </c>
      <c r="F267">
        <v>0.3463</v>
      </c>
      <c r="G267">
        <v>0</v>
      </c>
      <c r="H267" s="5">
        <v>0.25</v>
      </c>
    </row>
    <row r="268" spans="1:8" x14ac:dyDescent="0.35">
      <c r="A268" t="s">
        <v>383</v>
      </c>
      <c r="B268" t="s">
        <v>145</v>
      </c>
      <c r="C268">
        <v>724</v>
      </c>
      <c r="D268">
        <v>1</v>
      </c>
      <c r="E268" t="s">
        <v>780</v>
      </c>
      <c r="F268">
        <v>0.33850000000000002</v>
      </c>
      <c r="G268">
        <v>0</v>
      </c>
      <c r="H268" s="5">
        <v>0.245</v>
      </c>
    </row>
    <row r="269" spans="1:8" x14ac:dyDescent="0.35">
      <c r="A269" t="s">
        <v>390</v>
      </c>
      <c r="B269" t="s">
        <v>145</v>
      </c>
      <c r="C269">
        <v>545</v>
      </c>
      <c r="D269">
        <v>2</v>
      </c>
      <c r="E269" t="s">
        <v>780</v>
      </c>
      <c r="F269">
        <v>0.3286</v>
      </c>
      <c r="G269">
        <v>0</v>
      </c>
      <c r="H269" s="5">
        <v>0.23699999999999999</v>
      </c>
    </row>
    <row r="270" spans="1:8" x14ac:dyDescent="0.35">
      <c r="A270" t="s">
        <v>446</v>
      </c>
      <c r="B270" t="s">
        <v>145</v>
      </c>
      <c r="C270" s="6">
        <v>3300</v>
      </c>
      <c r="D270">
        <v>4</v>
      </c>
      <c r="E270" t="s">
        <v>780</v>
      </c>
      <c r="F270">
        <v>0.41420000000000001</v>
      </c>
      <c r="G270">
        <v>0</v>
      </c>
      <c r="H270" s="5">
        <v>0.29899999999999999</v>
      </c>
    </row>
    <row r="271" spans="1:8" x14ac:dyDescent="0.35">
      <c r="A271" t="s">
        <v>474</v>
      </c>
      <c r="B271" t="s">
        <v>145</v>
      </c>
      <c r="C271">
        <v>547</v>
      </c>
      <c r="D271">
        <v>1</v>
      </c>
      <c r="E271" t="s">
        <v>780</v>
      </c>
      <c r="F271">
        <v>0.35220000000000001</v>
      </c>
      <c r="G271">
        <v>0</v>
      </c>
      <c r="H271" s="5">
        <v>0.255</v>
      </c>
    </row>
    <row r="272" spans="1:8" x14ac:dyDescent="0.35">
      <c r="A272" t="s">
        <v>482</v>
      </c>
      <c r="B272" t="s">
        <v>145</v>
      </c>
      <c r="C272">
        <v>519</v>
      </c>
      <c r="D272">
        <v>1</v>
      </c>
      <c r="E272" t="s">
        <v>780</v>
      </c>
      <c r="F272">
        <v>0.33710000000000001</v>
      </c>
      <c r="G272">
        <v>0</v>
      </c>
      <c r="H272" s="5">
        <v>0.24399999999999999</v>
      </c>
    </row>
    <row r="273" spans="1:8" x14ac:dyDescent="0.35">
      <c r="A273" t="s">
        <v>490</v>
      </c>
      <c r="B273" t="s">
        <v>145</v>
      </c>
      <c r="C273">
        <v>499</v>
      </c>
      <c r="D273">
        <v>2</v>
      </c>
      <c r="E273" t="s">
        <v>780</v>
      </c>
      <c r="F273">
        <v>0.34029999999999999</v>
      </c>
      <c r="G273">
        <v>0</v>
      </c>
      <c r="H273" s="5">
        <v>0.246</v>
      </c>
    </row>
    <row r="274" spans="1:8" x14ac:dyDescent="0.35">
      <c r="A274" t="s">
        <v>510</v>
      </c>
      <c r="B274" t="s">
        <v>145</v>
      </c>
      <c r="C274">
        <v>643</v>
      </c>
      <c r="D274">
        <v>3</v>
      </c>
      <c r="E274" t="s">
        <v>780</v>
      </c>
      <c r="F274">
        <v>0.32129999999999997</v>
      </c>
      <c r="G274">
        <v>0</v>
      </c>
      <c r="H274" s="5">
        <v>0.23200000000000001</v>
      </c>
    </row>
    <row r="275" spans="1:8" x14ac:dyDescent="0.35">
      <c r="A275" t="s">
        <v>518</v>
      </c>
      <c r="B275" t="s">
        <v>145</v>
      </c>
      <c r="C275">
        <v>740</v>
      </c>
      <c r="D275">
        <v>2</v>
      </c>
      <c r="E275" t="s">
        <v>780</v>
      </c>
      <c r="F275">
        <v>0.4556</v>
      </c>
      <c r="G275">
        <v>0</v>
      </c>
      <c r="H275" s="5">
        <v>0.32900000000000001</v>
      </c>
    </row>
    <row r="276" spans="1:8" x14ac:dyDescent="0.35">
      <c r="A276" t="s">
        <v>236</v>
      </c>
      <c r="B276" t="s">
        <v>145</v>
      </c>
      <c r="C276">
        <v>795</v>
      </c>
      <c r="D276">
        <v>1</v>
      </c>
      <c r="E276" t="s">
        <v>780</v>
      </c>
      <c r="F276">
        <v>0.68679999999999997</v>
      </c>
      <c r="G276">
        <v>0</v>
      </c>
      <c r="H276" s="5">
        <v>0.496</v>
      </c>
    </row>
    <row r="277" spans="1:8" x14ac:dyDescent="0.35">
      <c r="A277" t="s">
        <v>271</v>
      </c>
      <c r="B277" t="s">
        <v>145</v>
      </c>
      <c r="C277">
        <v>903</v>
      </c>
      <c r="D277">
        <v>1</v>
      </c>
      <c r="E277" t="s">
        <v>781</v>
      </c>
      <c r="F277">
        <v>0.71160000000000001</v>
      </c>
      <c r="G277">
        <v>1</v>
      </c>
      <c r="H277" s="5">
        <v>1.1879999999999999</v>
      </c>
    </row>
    <row r="278" spans="1:8" x14ac:dyDescent="0.35">
      <c r="A278" t="s">
        <v>285</v>
      </c>
      <c r="B278" t="s">
        <v>145</v>
      </c>
      <c r="C278" s="6">
        <v>1377</v>
      </c>
      <c r="D278">
        <v>1</v>
      </c>
      <c r="E278" t="s">
        <v>781</v>
      </c>
      <c r="F278">
        <v>0.71160000000000001</v>
      </c>
      <c r="G278">
        <v>1</v>
      </c>
      <c r="H278" s="5">
        <v>1.1879999999999999</v>
      </c>
    </row>
    <row r="279" spans="1:8" x14ac:dyDescent="0.35">
      <c r="A279" t="s">
        <v>327</v>
      </c>
      <c r="B279" t="s">
        <v>145</v>
      </c>
      <c r="C279" s="6">
        <v>6218</v>
      </c>
      <c r="D279">
        <v>12</v>
      </c>
      <c r="E279" t="s">
        <v>780</v>
      </c>
      <c r="F279">
        <v>0.52300000000000002</v>
      </c>
      <c r="G279">
        <v>0</v>
      </c>
      <c r="H279" s="5">
        <v>0.378</v>
      </c>
    </row>
    <row r="280" spans="1:8" x14ac:dyDescent="0.35">
      <c r="A280" t="s">
        <v>376</v>
      </c>
      <c r="B280" t="s">
        <v>145</v>
      </c>
      <c r="C280" s="6">
        <v>1555</v>
      </c>
      <c r="D280">
        <v>2</v>
      </c>
      <c r="E280" t="s">
        <v>780</v>
      </c>
      <c r="F280">
        <v>0.44869999999999999</v>
      </c>
      <c r="G280">
        <v>0</v>
      </c>
      <c r="H280" s="5">
        <v>0.32400000000000001</v>
      </c>
    </row>
    <row r="281" spans="1:8" x14ac:dyDescent="0.35">
      <c r="A281" t="s">
        <v>462</v>
      </c>
      <c r="B281" t="s">
        <v>145</v>
      </c>
      <c r="C281" s="6">
        <v>4547</v>
      </c>
      <c r="D281">
        <v>7</v>
      </c>
      <c r="E281" t="s">
        <v>780</v>
      </c>
      <c r="F281">
        <v>0.6069</v>
      </c>
      <c r="G281">
        <v>0</v>
      </c>
      <c r="H281" s="5">
        <v>0.439</v>
      </c>
    </row>
    <row r="282" spans="1:8" x14ac:dyDescent="0.35">
      <c r="A282" t="s">
        <v>478</v>
      </c>
      <c r="B282" t="s">
        <v>145</v>
      </c>
      <c r="C282" s="6">
        <v>1163</v>
      </c>
      <c r="D282">
        <v>2</v>
      </c>
      <c r="E282" t="s">
        <v>780</v>
      </c>
      <c r="F282">
        <v>0.59330000000000005</v>
      </c>
      <c r="G282">
        <v>0</v>
      </c>
      <c r="H282" s="5">
        <v>0.42899999999999999</v>
      </c>
    </row>
    <row r="283" spans="1:8" x14ac:dyDescent="0.35">
      <c r="A283" t="s">
        <v>494</v>
      </c>
      <c r="B283" t="s">
        <v>145</v>
      </c>
      <c r="C283">
        <v>424</v>
      </c>
      <c r="D283">
        <v>1</v>
      </c>
      <c r="E283" t="s">
        <v>780</v>
      </c>
      <c r="F283">
        <v>0.60109999999999997</v>
      </c>
      <c r="G283">
        <v>0</v>
      </c>
      <c r="H283" s="5">
        <v>0.434</v>
      </c>
    </row>
    <row r="284" spans="1:8" x14ac:dyDescent="0.35">
      <c r="A284" t="s">
        <v>522</v>
      </c>
      <c r="B284" t="s">
        <v>145</v>
      </c>
      <c r="C284">
        <v>309</v>
      </c>
      <c r="D284">
        <v>1</v>
      </c>
      <c r="E284" t="s">
        <v>780</v>
      </c>
      <c r="F284">
        <v>0.34389999999999998</v>
      </c>
      <c r="G284">
        <v>0</v>
      </c>
      <c r="H284" s="5">
        <v>0.249</v>
      </c>
    </row>
    <row r="285" spans="1:8" x14ac:dyDescent="0.35">
      <c r="A285" t="s">
        <v>187</v>
      </c>
      <c r="B285" t="s">
        <v>145</v>
      </c>
      <c r="C285" s="6">
        <v>1379</v>
      </c>
      <c r="D285">
        <v>2</v>
      </c>
      <c r="E285" t="s">
        <v>780</v>
      </c>
      <c r="F285">
        <v>0.85709999999999997</v>
      </c>
      <c r="G285">
        <v>0</v>
      </c>
      <c r="H285" s="5">
        <v>0.61899999999999999</v>
      </c>
    </row>
    <row r="286" spans="1:8" x14ac:dyDescent="0.35">
      <c r="A286" t="s">
        <v>506</v>
      </c>
      <c r="B286" t="s">
        <v>145</v>
      </c>
      <c r="C286" s="6">
        <v>1174</v>
      </c>
      <c r="D286">
        <v>1</v>
      </c>
      <c r="E286" t="s">
        <v>780</v>
      </c>
      <c r="F286">
        <v>0.34200000000000003</v>
      </c>
      <c r="G286">
        <v>0</v>
      </c>
      <c r="H286" s="5">
        <v>0.247</v>
      </c>
    </row>
    <row r="287" spans="1:8" x14ac:dyDescent="0.35">
      <c r="A287" t="s">
        <v>229</v>
      </c>
      <c r="B287" t="s">
        <v>145</v>
      </c>
      <c r="C287">
        <v>555</v>
      </c>
      <c r="D287">
        <v>2</v>
      </c>
      <c r="E287" t="s">
        <v>780</v>
      </c>
      <c r="F287">
        <v>0.35139999999999999</v>
      </c>
      <c r="G287">
        <v>0</v>
      </c>
      <c r="H287" s="5">
        <v>0.254</v>
      </c>
    </row>
    <row r="288" spans="1:8" x14ac:dyDescent="0.35">
      <c r="A288" t="s">
        <v>299</v>
      </c>
      <c r="B288" t="s">
        <v>145</v>
      </c>
      <c r="C288">
        <v>517</v>
      </c>
      <c r="D288">
        <v>2</v>
      </c>
      <c r="E288" t="s">
        <v>780</v>
      </c>
      <c r="F288">
        <v>0.34089999999999998</v>
      </c>
      <c r="G288">
        <v>0</v>
      </c>
      <c r="H288" s="5">
        <v>0.246</v>
      </c>
    </row>
    <row r="289" spans="1:8" x14ac:dyDescent="0.35">
      <c r="A289" t="s">
        <v>431</v>
      </c>
      <c r="B289" t="s">
        <v>145</v>
      </c>
      <c r="C289">
        <v>441</v>
      </c>
      <c r="D289">
        <v>10</v>
      </c>
      <c r="E289" t="s">
        <v>780</v>
      </c>
      <c r="F289">
        <v>0.3589</v>
      </c>
      <c r="G289">
        <v>0</v>
      </c>
      <c r="H289" s="5">
        <v>0.25900000000000001</v>
      </c>
    </row>
    <row r="290" spans="1:8" x14ac:dyDescent="0.35">
      <c r="A290" t="s">
        <v>486</v>
      </c>
      <c r="B290" t="s">
        <v>145</v>
      </c>
      <c r="C290">
        <v>297</v>
      </c>
      <c r="D290">
        <v>4</v>
      </c>
      <c r="E290" t="s">
        <v>780</v>
      </c>
      <c r="F290">
        <v>0.35010000000000002</v>
      </c>
      <c r="G290">
        <v>0</v>
      </c>
      <c r="H290" s="5">
        <v>0.253</v>
      </c>
    </row>
    <row r="291" spans="1:8" x14ac:dyDescent="0.35">
      <c r="A291" t="s">
        <v>528</v>
      </c>
      <c r="B291" t="s">
        <v>145</v>
      </c>
      <c r="C291">
        <v>706</v>
      </c>
      <c r="D291">
        <v>2</v>
      </c>
      <c r="E291" t="s">
        <v>780</v>
      </c>
      <c r="F291">
        <v>0.35460000000000003</v>
      </c>
      <c r="G291">
        <v>0</v>
      </c>
      <c r="H291" s="5">
        <v>0.25600000000000001</v>
      </c>
    </row>
    <row r="292" spans="1:8" x14ac:dyDescent="0.35">
      <c r="A292" t="s">
        <v>222</v>
      </c>
      <c r="B292" t="s">
        <v>145</v>
      </c>
      <c r="C292">
        <v>763</v>
      </c>
      <c r="D292">
        <v>2</v>
      </c>
      <c r="E292" t="s">
        <v>780</v>
      </c>
      <c r="F292">
        <v>0.4486</v>
      </c>
      <c r="G292">
        <v>0</v>
      </c>
      <c r="H292" s="5">
        <v>0.32400000000000001</v>
      </c>
    </row>
    <row r="293" spans="1:8" x14ac:dyDescent="0.35">
      <c r="A293" t="s">
        <v>313</v>
      </c>
      <c r="B293" t="s">
        <v>145</v>
      </c>
      <c r="C293">
        <v>516</v>
      </c>
      <c r="D293">
        <v>8</v>
      </c>
      <c r="E293" t="s">
        <v>780</v>
      </c>
      <c r="F293">
        <v>0.46179999999999999</v>
      </c>
      <c r="G293">
        <v>0</v>
      </c>
      <c r="H293" s="5">
        <v>0.33400000000000002</v>
      </c>
    </row>
    <row r="294" spans="1:8" x14ac:dyDescent="0.35">
      <c r="A294" t="s">
        <v>514</v>
      </c>
      <c r="B294" t="s">
        <v>145</v>
      </c>
      <c r="C294">
        <v>158</v>
      </c>
      <c r="D294">
        <v>2</v>
      </c>
      <c r="E294" t="s">
        <v>780</v>
      </c>
      <c r="F294">
        <v>0.46200000000000002</v>
      </c>
      <c r="G294">
        <v>0</v>
      </c>
      <c r="H294" s="5">
        <v>0.33400000000000002</v>
      </c>
    </row>
    <row r="295" spans="1:8" x14ac:dyDescent="0.35">
      <c r="A295" t="s">
        <v>159</v>
      </c>
      <c r="B295" t="s">
        <v>145</v>
      </c>
      <c r="C295" s="6">
        <v>1356</v>
      </c>
      <c r="D295">
        <v>3</v>
      </c>
      <c r="E295" t="s">
        <v>780</v>
      </c>
      <c r="F295">
        <v>0.30869999999999997</v>
      </c>
      <c r="G295">
        <v>0</v>
      </c>
      <c r="H295" s="5">
        <v>0.223</v>
      </c>
    </row>
    <row r="296" spans="1:8" x14ac:dyDescent="0.35">
      <c r="A296" t="s">
        <v>292</v>
      </c>
      <c r="B296" t="s">
        <v>145</v>
      </c>
      <c r="C296" s="6">
        <v>1060</v>
      </c>
      <c r="D296">
        <v>2</v>
      </c>
      <c r="E296" t="s">
        <v>780</v>
      </c>
      <c r="F296">
        <v>0.42409999999999998</v>
      </c>
      <c r="G296">
        <v>0</v>
      </c>
      <c r="H296" s="5">
        <v>0.30599999999999999</v>
      </c>
    </row>
    <row r="297" spans="1:8" x14ac:dyDescent="0.35">
      <c r="A297" t="s">
        <v>408</v>
      </c>
      <c r="B297" t="s">
        <v>145</v>
      </c>
      <c r="C297">
        <v>647</v>
      </c>
      <c r="D297">
        <v>1</v>
      </c>
      <c r="E297" t="s">
        <v>780</v>
      </c>
      <c r="F297">
        <v>0.3155</v>
      </c>
      <c r="G297">
        <v>0</v>
      </c>
      <c r="H297" s="5">
        <v>0.22800000000000001</v>
      </c>
    </row>
    <row r="298" spans="1:8" x14ac:dyDescent="0.35">
      <c r="A298" t="s">
        <v>531</v>
      </c>
      <c r="B298" t="s">
        <v>145</v>
      </c>
      <c r="C298">
        <v>451</v>
      </c>
      <c r="D298">
        <v>1</v>
      </c>
      <c r="E298" t="s">
        <v>780</v>
      </c>
      <c r="F298">
        <v>0.25890000000000002</v>
      </c>
      <c r="G298">
        <v>0</v>
      </c>
      <c r="H298" s="5">
        <v>0.187</v>
      </c>
    </row>
    <row r="299" spans="1:8" x14ac:dyDescent="0.35">
      <c r="A299" t="s">
        <v>441</v>
      </c>
      <c r="B299" t="s">
        <v>145</v>
      </c>
      <c r="C299">
        <v>700</v>
      </c>
      <c r="D299">
        <v>4</v>
      </c>
      <c r="E299" t="s">
        <v>780</v>
      </c>
      <c r="F299">
        <v>0.32369999999999999</v>
      </c>
      <c r="G299">
        <v>0</v>
      </c>
      <c r="H299" s="5">
        <v>0.23400000000000001</v>
      </c>
    </row>
    <row r="300" spans="1:8" x14ac:dyDescent="0.35">
      <c r="A300" t="s">
        <v>369</v>
      </c>
      <c r="B300" t="s">
        <v>145</v>
      </c>
      <c r="C300">
        <v>681</v>
      </c>
      <c r="D300">
        <v>1</v>
      </c>
      <c r="E300" t="s">
        <v>780</v>
      </c>
      <c r="F300">
        <v>0.33679999999999999</v>
      </c>
      <c r="G300">
        <v>0</v>
      </c>
      <c r="H300" s="5">
        <v>0.24299999999999999</v>
      </c>
    </row>
    <row r="301" spans="1:8" x14ac:dyDescent="0.35">
      <c r="A301" t="s">
        <v>402</v>
      </c>
      <c r="B301" t="s">
        <v>145</v>
      </c>
      <c r="C301">
        <v>294</v>
      </c>
      <c r="D301">
        <v>6</v>
      </c>
      <c r="E301" t="s">
        <v>780</v>
      </c>
      <c r="F301">
        <v>0.32940000000000003</v>
      </c>
      <c r="G301">
        <v>0</v>
      </c>
      <c r="H301" s="5">
        <v>0.23799999999999999</v>
      </c>
    </row>
    <row r="302" spans="1:8" x14ac:dyDescent="0.35">
      <c r="A302" t="s">
        <v>540</v>
      </c>
      <c r="B302" t="s">
        <v>145</v>
      </c>
      <c r="C302">
        <v>501</v>
      </c>
      <c r="D302">
        <v>3</v>
      </c>
      <c r="E302" t="s">
        <v>780</v>
      </c>
      <c r="F302">
        <v>0.47449999999999998</v>
      </c>
      <c r="G302">
        <v>0</v>
      </c>
      <c r="H302" s="5">
        <v>0.34300000000000003</v>
      </c>
    </row>
    <row r="303" spans="1:8" x14ac:dyDescent="0.35">
      <c r="A303" t="s">
        <v>320</v>
      </c>
      <c r="B303" t="s">
        <v>145</v>
      </c>
      <c r="C303">
        <v>336</v>
      </c>
      <c r="D303">
        <v>2</v>
      </c>
      <c r="E303" t="s">
        <v>780</v>
      </c>
      <c r="F303">
        <v>0.4556</v>
      </c>
      <c r="G303">
        <v>0</v>
      </c>
      <c r="H303" s="5">
        <v>0.32900000000000001</v>
      </c>
    </row>
    <row r="304" spans="1:8" x14ac:dyDescent="0.35">
      <c r="A304" t="s">
        <v>208</v>
      </c>
      <c r="B304" t="s">
        <v>145</v>
      </c>
      <c r="C304">
        <v>458</v>
      </c>
      <c r="D304">
        <v>2</v>
      </c>
      <c r="E304" t="s">
        <v>780</v>
      </c>
      <c r="F304">
        <v>0.34</v>
      </c>
      <c r="G304">
        <v>0</v>
      </c>
      <c r="H304" s="5">
        <v>0.246</v>
      </c>
    </row>
    <row r="305" spans="1:8" x14ac:dyDescent="0.35">
      <c r="A305" t="s">
        <v>334</v>
      </c>
      <c r="B305" t="s">
        <v>145</v>
      </c>
      <c r="C305">
        <v>152</v>
      </c>
      <c r="D305">
        <v>2</v>
      </c>
      <c r="E305" t="s">
        <v>780</v>
      </c>
      <c r="F305">
        <v>0.35339999999999999</v>
      </c>
      <c r="G305">
        <v>0</v>
      </c>
      <c r="H305" s="5">
        <v>0.255</v>
      </c>
    </row>
    <row r="306" spans="1:8" x14ac:dyDescent="0.35">
      <c r="A306" t="s">
        <v>420</v>
      </c>
      <c r="B306" t="s">
        <v>145</v>
      </c>
      <c r="C306">
        <v>197</v>
      </c>
      <c r="D306">
        <v>2</v>
      </c>
      <c r="E306" t="s">
        <v>780</v>
      </c>
      <c r="F306">
        <v>0.434</v>
      </c>
      <c r="G306">
        <v>0</v>
      </c>
      <c r="H306" s="5">
        <v>0.314</v>
      </c>
    </row>
    <row r="307" spans="1:8" x14ac:dyDescent="0.35">
      <c r="A307" t="s">
        <v>396</v>
      </c>
      <c r="B307" t="s">
        <v>145</v>
      </c>
      <c r="C307">
        <v>290</v>
      </c>
      <c r="D307">
        <v>2</v>
      </c>
      <c r="E307" t="s">
        <v>780</v>
      </c>
      <c r="F307">
        <v>0.30790000000000001</v>
      </c>
      <c r="G307">
        <v>0</v>
      </c>
      <c r="H307" s="5">
        <v>0.222</v>
      </c>
    </row>
    <row r="308" spans="1:8" x14ac:dyDescent="0.35">
      <c r="A308" t="s">
        <v>436</v>
      </c>
      <c r="B308" t="s">
        <v>145</v>
      </c>
      <c r="C308">
        <v>190</v>
      </c>
      <c r="D308">
        <v>2</v>
      </c>
      <c r="E308" t="s">
        <v>780</v>
      </c>
      <c r="F308">
        <v>0.33729999999999999</v>
      </c>
      <c r="G308">
        <v>0</v>
      </c>
      <c r="H308" s="5">
        <v>0.24399999999999999</v>
      </c>
    </row>
    <row r="309" spans="1:8" x14ac:dyDescent="0.35">
      <c r="A309" t="s">
        <v>450</v>
      </c>
      <c r="B309" t="s">
        <v>145</v>
      </c>
      <c r="C309">
        <v>532</v>
      </c>
      <c r="D309">
        <v>2</v>
      </c>
      <c r="E309" t="s">
        <v>780</v>
      </c>
      <c r="F309">
        <v>0.31080000000000002</v>
      </c>
      <c r="G309">
        <v>0</v>
      </c>
      <c r="H309" s="5">
        <v>0.22500000000000001</v>
      </c>
    </row>
    <row r="310" spans="1:8" x14ac:dyDescent="0.35">
      <c r="A310" t="s">
        <v>454</v>
      </c>
      <c r="B310" t="s">
        <v>145</v>
      </c>
      <c r="C310">
        <v>506</v>
      </c>
      <c r="D310">
        <v>2</v>
      </c>
      <c r="E310" t="s">
        <v>780</v>
      </c>
      <c r="F310">
        <v>0.3281</v>
      </c>
      <c r="G310">
        <v>0</v>
      </c>
      <c r="H310" s="5">
        <v>0.23699999999999999</v>
      </c>
    </row>
    <row r="311" spans="1:8" x14ac:dyDescent="0.35">
      <c r="A311" t="s">
        <v>470</v>
      </c>
      <c r="B311" t="s">
        <v>145</v>
      </c>
      <c r="C311">
        <v>531</v>
      </c>
      <c r="D311">
        <v>3</v>
      </c>
      <c r="E311" t="s">
        <v>780</v>
      </c>
      <c r="F311">
        <v>0.32200000000000001</v>
      </c>
      <c r="G311">
        <v>0</v>
      </c>
      <c r="H311" s="5">
        <v>0.23300000000000001</v>
      </c>
    </row>
    <row r="312" spans="1:8" x14ac:dyDescent="0.35">
      <c r="A312" t="s">
        <v>498</v>
      </c>
      <c r="B312" t="s">
        <v>145</v>
      </c>
      <c r="C312">
        <v>569</v>
      </c>
      <c r="D312">
        <v>1</v>
      </c>
      <c r="E312" t="s">
        <v>780</v>
      </c>
      <c r="F312">
        <v>0.30409999999999998</v>
      </c>
      <c r="G312">
        <v>0</v>
      </c>
      <c r="H312" s="5">
        <v>0.22</v>
      </c>
    </row>
    <row r="313" spans="1:8" x14ac:dyDescent="0.35">
      <c r="A313" t="s">
        <v>502</v>
      </c>
      <c r="B313" t="s">
        <v>145</v>
      </c>
      <c r="C313">
        <v>278</v>
      </c>
      <c r="D313">
        <v>4</v>
      </c>
      <c r="E313" t="s">
        <v>780</v>
      </c>
      <c r="F313">
        <v>0.33800000000000002</v>
      </c>
      <c r="G313">
        <v>0</v>
      </c>
      <c r="H313" s="5">
        <v>0.24399999999999999</v>
      </c>
    </row>
    <row r="314" spans="1:8" x14ac:dyDescent="0.35">
      <c r="A314" t="s">
        <v>537</v>
      </c>
      <c r="B314" t="s">
        <v>145</v>
      </c>
      <c r="C314">
        <v>20</v>
      </c>
      <c r="D314">
        <v>1</v>
      </c>
      <c r="E314" t="s">
        <v>780</v>
      </c>
      <c r="F314">
        <v>0.5171</v>
      </c>
      <c r="G314">
        <v>0</v>
      </c>
      <c r="H314" s="5">
        <v>0.374</v>
      </c>
    </row>
    <row r="315" spans="1:8" x14ac:dyDescent="0.35">
      <c r="A315" t="s">
        <v>243</v>
      </c>
      <c r="B315" t="s">
        <v>145</v>
      </c>
      <c r="C315">
        <v>163</v>
      </c>
      <c r="D315">
        <v>2</v>
      </c>
      <c r="E315" t="s">
        <v>780</v>
      </c>
      <c r="F315">
        <v>0.35830000000000001</v>
      </c>
      <c r="G315">
        <v>0</v>
      </c>
      <c r="H315" s="5">
        <v>0.25900000000000001</v>
      </c>
    </row>
    <row r="316" spans="1:8" x14ac:dyDescent="0.35">
      <c r="A316" t="s">
        <v>257</v>
      </c>
      <c r="B316" t="s">
        <v>145</v>
      </c>
      <c r="C316">
        <v>421</v>
      </c>
      <c r="D316">
        <v>3</v>
      </c>
      <c r="E316" t="s">
        <v>780</v>
      </c>
      <c r="F316">
        <v>0.44919999999999999</v>
      </c>
      <c r="G316">
        <v>0</v>
      </c>
      <c r="H316" s="5">
        <v>0.32500000000000001</v>
      </c>
    </row>
    <row r="317" spans="1:8" x14ac:dyDescent="0.35">
      <c r="A317" t="s">
        <v>278</v>
      </c>
      <c r="B317" t="s">
        <v>145</v>
      </c>
      <c r="C317">
        <v>852</v>
      </c>
      <c r="D317">
        <v>2</v>
      </c>
      <c r="E317" t="s">
        <v>780</v>
      </c>
      <c r="F317">
        <v>0.35849999999999999</v>
      </c>
      <c r="G317">
        <v>0</v>
      </c>
      <c r="H317" s="5">
        <v>0.25900000000000001</v>
      </c>
    </row>
    <row r="318" spans="1:8" x14ac:dyDescent="0.35">
      <c r="A318" t="s">
        <v>414</v>
      </c>
      <c r="B318" t="s">
        <v>145</v>
      </c>
      <c r="C318">
        <v>471</v>
      </c>
      <c r="D318">
        <v>18</v>
      </c>
      <c r="E318" t="s">
        <v>780</v>
      </c>
      <c r="F318">
        <v>0.3548</v>
      </c>
      <c r="G318">
        <v>0</v>
      </c>
      <c r="H318" s="5">
        <v>0.25600000000000001</v>
      </c>
    </row>
    <row r="319" spans="1:8" x14ac:dyDescent="0.35">
      <c r="A319" t="s">
        <v>306</v>
      </c>
      <c r="B319" t="s">
        <v>145</v>
      </c>
      <c r="C319">
        <v>744</v>
      </c>
      <c r="D319">
        <v>2</v>
      </c>
      <c r="E319" t="s">
        <v>780</v>
      </c>
      <c r="F319">
        <v>0.3468</v>
      </c>
      <c r="G319">
        <v>0</v>
      </c>
      <c r="H319" s="5">
        <v>0.251</v>
      </c>
    </row>
    <row r="320" spans="1:8" x14ac:dyDescent="0.35">
      <c r="A320" t="s">
        <v>201</v>
      </c>
      <c r="B320" t="s">
        <v>145</v>
      </c>
      <c r="C320" s="6">
        <v>1004</v>
      </c>
      <c r="D320">
        <v>2</v>
      </c>
      <c r="E320" t="s">
        <v>780</v>
      </c>
      <c r="F320">
        <v>0.65190000000000003</v>
      </c>
      <c r="G320">
        <v>0</v>
      </c>
      <c r="H320" s="5">
        <v>0.47099999999999997</v>
      </c>
    </row>
    <row r="321" spans="1:8" x14ac:dyDescent="0.35">
      <c r="A321" t="s">
        <v>264</v>
      </c>
      <c r="B321" t="s">
        <v>145</v>
      </c>
      <c r="C321">
        <v>577</v>
      </c>
      <c r="D321">
        <v>2</v>
      </c>
      <c r="E321" t="s">
        <v>780</v>
      </c>
      <c r="F321">
        <v>0.43080000000000002</v>
      </c>
      <c r="G321">
        <v>0</v>
      </c>
      <c r="H321" s="5">
        <v>0.311</v>
      </c>
    </row>
    <row r="322" spans="1:8" x14ac:dyDescent="0.35">
      <c r="A322" t="s">
        <v>355</v>
      </c>
      <c r="B322" t="s">
        <v>145</v>
      </c>
      <c r="C322" s="6">
        <v>1007</v>
      </c>
      <c r="D322">
        <v>3</v>
      </c>
      <c r="E322" t="s">
        <v>780</v>
      </c>
      <c r="F322">
        <v>0.43730000000000002</v>
      </c>
      <c r="G322">
        <v>0</v>
      </c>
      <c r="H322" s="5">
        <v>0.316</v>
      </c>
    </row>
    <row r="323" spans="1:8" x14ac:dyDescent="0.35">
      <c r="A323" t="s">
        <v>362</v>
      </c>
      <c r="B323" t="s">
        <v>145</v>
      </c>
      <c r="C323">
        <v>847</v>
      </c>
      <c r="D323">
        <v>2</v>
      </c>
      <c r="E323" t="s">
        <v>780</v>
      </c>
      <c r="F323">
        <v>0.43099999999999999</v>
      </c>
      <c r="G323">
        <v>0</v>
      </c>
      <c r="H323" s="5">
        <v>0.311</v>
      </c>
    </row>
    <row r="324" spans="1:8" x14ac:dyDescent="0.35">
      <c r="A324" t="s">
        <v>194</v>
      </c>
      <c r="B324" t="s">
        <v>145</v>
      </c>
      <c r="C324">
        <v>783</v>
      </c>
      <c r="D324">
        <v>1</v>
      </c>
      <c r="E324" t="s">
        <v>780</v>
      </c>
      <c r="F324">
        <v>0.67869999999999997</v>
      </c>
      <c r="G324">
        <v>0</v>
      </c>
      <c r="H324" s="5">
        <v>0.49</v>
      </c>
    </row>
    <row r="325" spans="1:8" x14ac:dyDescent="0.35">
      <c r="A325" t="s">
        <v>166</v>
      </c>
      <c r="B325" t="s">
        <v>145</v>
      </c>
      <c r="C325">
        <v>808</v>
      </c>
      <c r="D325">
        <v>1</v>
      </c>
      <c r="E325" t="s">
        <v>780</v>
      </c>
      <c r="F325">
        <v>0.47460000000000002</v>
      </c>
      <c r="G325">
        <v>0</v>
      </c>
      <c r="H325" s="5">
        <v>0.34300000000000003</v>
      </c>
    </row>
    <row r="326" spans="1:8" x14ac:dyDescent="0.35">
      <c r="A326" t="s">
        <v>250</v>
      </c>
      <c r="B326" t="s">
        <v>145</v>
      </c>
      <c r="C326">
        <v>713</v>
      </c>
      <c r="D326">
        <v>2</v>
      </c>
      <c r="E326" t="s">
        <v>780</v>
      </c>
      <c r="F326">
        <v>0.67410000000000003</v>
      </c>
      <c r="G326">
        <v>0</v>
      </c>
      <c r="H326" s="5">
        <v>0.48699999999999999</v>
      </c>
    </row>
    <row r="327" spans="1:8" x14ac:dyDescent="0.35">
      <c r="A327" t="s">
        <v>215</v>
      </c>
      <c r="B327" t="s">
        <v>145</v>
      </c>
      <c r="C327">
        <v>857</v>
      </c>
      <c r="D327">
        <v>2</v>
      </c>
      <c r="E327" t="s">
        <v>780</v>
      </c>
      <c r="F327">
        <v>0.50190000000000001</v>
      </c>
      <c r="G327">
        <v>0</v>
      </c>
      <c r="H327" s="5">
        <v>0.36299999999999999</v>
      </c>
    </row>
    <row r="328" spans="1:8" x14ac:dyDescent="0.35">
      <c r="A328" t="s">
        <v>525</v>
      </c>
      <c r="B328" t="s">
        <v>145</v>
      </c>
      <c r="C328">
        <v>672</v>
      </c>
      <c r="D328">
        <v>1</v>
      </c>
      <c r="E328" t="s">
        <v>780</v>
      </c>
      <c r="F328">
        <v>0.57720000000000005</v>
      </c>
      <c r="G328">
        <v>0</v>
      </c>
      <c r="H328" s="5">
        <v>0.41699999999999998</v>
      </c>
    </row>
    <row r="329" spans="1:8" x14ac:dyDescent="0.35">
      <c r="A329" t="s">
        <v>180</v>
      </c>
      <c r="B329" t="s">
        <v>145</v>
      </c>
      <c r="C329">
        <v>476</v>
      </c>
      <c r="D329">
        <v>1</v>
      </c>
      <c r="E329" t="s">
        <v>780</v>
      </c>
      <c r="F329">
        <v>0.51180000000000003</v>
      </c>
      <c r="G329">
        <v>0</v>
      </c>
      <c r="H329" s="5">
        <v>0.37</v>
      </c>
    </row>
    <row r="330" spans="1:8" x14ac:dyDescent="0.35">
      <c r="A330" t="s">
        <v>173</v>
      </c>
      <c r="B330" t="s">
        <v>145</v>
      </c>
      <c r="C330" s="6">
        <v>1553</v>
      </c>
      <c r="D330">
        <v>1</v>
      </c>
      <c r="E330" t="s">
        <v>780</v>
      </c>
      <c r="F330">
        <v>0.4723</v>
      </c>
      <c r="G330">
        <v>0</v>
      </c>
      <c r="H330" s="5">
        <v>0.34100000000000003</v>
      </c>
    </row>
    <row r="331" spans="1:8" x14ac:dyDescent="0.35">
      <c r="A331" t="s">
        <v>458</v>
      </c>
      <c r="B331" t="s">
        <v>145</v>
      </c>
      <c r="C331">
        <v>891</v>
      </c>
      <c r="D331">
        <v>3</v>
      </c>
      <c r="E331" t="s">
        <v>780</v>
      </c>
      <c r="F331">
        <v>0.47460000000000002</v>
      </c>
      <c r="G331">
        <v>0</v>
      </c>
      <c r="H331" s="5">
        <v>0.34300000000000003</v>
      </c>
    </row>
    <row r="332" spans="1:8" x14ac:dyDescent="0.35">
      <c r="A332" t="s">
        <v>152</v>
      </c>
      <c r="B332" t="s">
        <v>145</v>
      </c>
      <c r="C332" s="6">
        <v>1472</v>
      </c>
      <c r="D332">
        <v>1</v>
      </c>
      <c r="E332" t="s">
        <v>780</v>
      </c>
      <c r="F332">
        <v>0.48470000000000002</v>
      </c>
      <c r="G332">
        <v>0</v>
      </c>
      <c r="H332" s="5">
        <v>0.35</v>
      </c>
    </row>
    <row r="333" spans="1:8" x14ac:dyDescent="0.35">
      <c r="A333" t="s">
        <v>534</v>
      </c>
      <c r="B333" t="s">
        <v>145</v>
      </c>
      <c r="C333">
        <v>335</v>
      </c>
      <c r="D333">
        <v>2</v>
      </c>
      <c r="E333" t="s">
        <v>780</v>
      </c>
      <c r="F333">
        <v>0.45190000000000002</v>
      </c>
      <c r="G333">
        <v>0</v>
      </c>
      <c r="H333" s="5">
        <v>0.32700000000000001</v>
      </c>
    </row>
    <row r="334" spans="1:8" x14ac:dyDescent="0.35">
      <c r="A334" t="s">
        <v>426</v>
      </c>
      <c r="B334" t="s">
        <v>145</v>
      </c>
      <c r="C334">
        <v>215</v>
      </c>
      <c r="D334">
        <v>10</v>
      </c>
      <c r="E334" t="s">
        <v>780</v>
      </c>
      <c r="F334">
        <v>0.36109999999999998</v>
      </c>
      <c r="G334">
        <v>0</v>
      </c>
      <c r="H334" s="5">
        <v>0.26100000000000001</v>
      </c>
    </row>
    <row r="335" spans="1:8" x14ac:dyDescent="0.35">
      <c r="A335" t="s">
        <v>466</v>
      </c>
      <c r="B335" t="s">
        <v>145</v>
      </c>
      <c r="C335">
        <v>71</v>
      </c>
      <c r="D335">
        <v>2</v>
      </c>
      <c r="E335" t="s">
        <v>780</v>
      </c>
      <c r="F335">
        <v>0.35649999999999998</v>
      </c>
      <c r="G335">
        <v>0</v>
      </c>
      <c r="H335" s="5">
        <v>0.25800000000000001</v>
      </c>
    </row>
    <row r="336" spans="1:8" x14ac:dyDescent="0.35">
      <c r="A336" t="s">
        <v>395</v>
      </c>
      <c r="B336" t="s">
        <v>7</v>
      </c>
      <c r="C336" s="6">
        <v>3479</v>
      </c>
      <c r="D336">
        <v>1</v>
      </c>
      <c r="E336" t="s">
        <v>780</v>
      </c>
      <c r="F336">
        <v>0.20069999999999999</v>
      </c>
      <c r="G336">
        <v>0</v>
      </c>
      <c r="H336" s="5">
        <v>0.14499999999999999</v>
      </c>
    </row>
    <row r="337" spans="1:8" x14ac:dyDescent="0.35">
      <c r="A337" t="s">
        <v>347</v>
      </c>
      <c r="B337" t="s">
        <v>7</v>
      </c>
      <c r="C337">
        <v>789</v>
      </c>
      <c r="D337">
        <v>1</v>
      </c>
      <c r="E337" t="s">
        <v>780</v>
      </c>
      <c r="F337">
        <v>0.39019999999999999</v>
      </c>
      <c r="G337">
        <v>0</v>
      </c>
      <c r="H337" s="5">
        <v>0.28199999999999997</v>
      </c>
    </row>
    <row r="338" spans="1:8" x14ac:dyDescent="0.35">
      <c r="A338" t="s">
        <v>440</v>
      </c>
      <c r="B338" t="s">
        <v>7</v>
      </c>
      <c r="C338" s="6">
        <v>1643</v>
      </c>
      <c r="D338">
        <v>1</v>
      </c>
      <c r="E338" t="s">
        <v>780</v>
      </c>
      <c r="F338">
        <v>0.1052</v>
      </c>
      <c r="G338">
        <v>0</v>
      </c>
      <c r="H338" s="5">
        <v>7.5999999999999998E-2</v>
      </c>
    </row>
    <row r="339" spans="1:8" x14ac:dyDescent="0.35">
      <c r="A339" t="s">
        <v>200</v>
      </c>
      <c r="B339" t="s">
        <v>7</v>
      </c>
      <c r="C339" s="6">
        <v>3713</v>
      </c>
      <c r="D339">
        <v>1</v>
      </c>
      <c r="E339" t="s">
        <v>780</v>
      </c>
      <c r="F339">
        <v>0.15970000000000001</v>
      </c>
      <c r="G339">
        <v>0</v>
      </c>
      <c r="H339" s="5">
        <v>0.115</v>
      </c>
    </row>
    <row r="340" spans="1:8" x14ac:dyDescent="0.35">
      <c r="A340" t="s">
        <v>425</v>
      </c>
      <c r="B340" t="s">
        <v>7</v>
      </c>
      <c r="C340">
        <v>749</v>
      </c>
      <c r="D340">
        <v>1</v>
      </c>
      <c r="E340" t="s">
        <v>780</v>
      </c>
      <c r="F340">
        <v>0.3901</v>
      </c>
      <c r="G340">
        <v>0</v>
      </c>
      <c r="H340" s="5">
        <v>0.28199999999999997</v>
      </c>
    </row>
    <row r="341" spans="1:8" x14ac:dyDescent="0.35">
      <c r="A341" t="s">
        <v>193</v>
      </c>
      <c r="B341" t="s">
        <v>7</v>
      </c>
      <c r="C341" s="6">
        <v>4570</v>
      </c>
      <c r="D341">
        <v>2</v>
      </c>
      <c r="E341" t="s">
        <v>780</v>
      </c>
      <c r="F341">
        <v>0.24010000000000001</v>
      </c>
      <c r="G341">
        <v>0</v>
      </c>
      <c r="H341" s="5">
        <v>0.17399999999999999</v>
      </c>
    </row>
    <row r="342" spans="1:8" x14ac:dyDescent="0.35">
      <c r="A342" t="s">
        <v>368</v>
      </c>
      <c r="B342" t="s">
        <v>7</v>
      </c>
      <c r="C342" s="6">
        <v>1544</v>
      </c>
      <c r="D342">
        <v>1</v>
      </c>
      <c r="E342" t="s">
        <v>780</v>
      </c>
      <c r="F342">
        <v>0.23680000000000001</v>
      </c>
      <c r="G342">
        <v>0</v>
      </c>
      <c r="H342" s="5">
        <v>0.17100000000000001</v>
      </c>
    </row>
    <row r="343" spans="1:8" x14ac:dyDescent="0.35">
      <c r="A343" t="s">
        <v>158</v>
      </c>
      <c r="B343" t="s">
        <v>7</v>
      </c>
      <c r="C343">
        <v>755</v>
      </c>
      <c r="D343">
        <v>1</v>
      </c>
      <c r="E343" t="s">
        <v>780</v>
      </c>
      <c r="F343">
        <v>0.21290000000000001</v>
      </c>
      <c r="G343">
        <v>0</v>
      </c>
      <c r="H343" s="5">
        <v>0.154</v>
      </c>
    </row>
    <row r="344" spans="1:8" x14ac:dyDescent="0.35">
      <c r="A344" t="s">
        <v>151</v>
      </c>
      <c r="B344" t="s">
        <v>7</v>
      </c>
      <c r="C344" s="6">
        <v>1099</v>
      </c>
      <c r="D344">
        <v>1</v>
      </c>
      <c r="E344" t="s">
        <v>780</v>
      </c>
      <c r="F344">
        <v>0.19320000000000001</v>
      </c>
      <c r="G344">
        <v>0</v>
      </c>
      <c r="H344" s="5">
        <v>0.14000000000000001</v>
      </c>
    </row>
    <row r="345" spans="1:8" x14ac:dyDescent="0.35">
      <c r="A345" t="s">
        <v>319</v>
      </c>
      <c r="B345" t="s">
        <v>7</v>
      </c>
      <c r="C345" s="6">
        <v>1606</v>
      </c>
      <c r="D345">
        <v>2</v>
      </c>
      <c r="E345" t="s">
        <v>780</v>
      </c>
      <c r="F345">
        <v>0.18779999999999999</v>
      </c>
      <c r="G345">
        <v>0</v>
      </c>
      <c r="H345" s="5">
        <v>0.13600000000000001</v>
      </c>
    </row>
    <row r="346" spans="1:8" x14ac:dyDescent="0.35">
      <c r="A346" t="s">
        <v>242</v>
      </c>
      <c r="B346" t="s">
        <v>7</v>
      </c>
      <c r="C346" s="6">
        <v>1690</v>
      </c>
      <c r="D346">
        <v>1</v>
      </c>
      <c r="E346" t="s">
        <v>780</v>
      </c>
      <c r="F346">
        <v>0.1636</v>
      </c>
      <c r="G346">
        <v>0</v>
      </c>
      <c r="H346" s="5">
        <v>0.11799999999999999</v>
      </c>
    </row>
    <row r="347" spans="1:8" x14ac:dyDescent="0.35">
      <c r="A347" t="s">
        <v>354</v>
      </c>
      <c r="B347" t="s">
        <v>7</v>
      </c>
      <c r="C347" s="6">
        <v>1622</v>
      </c>
      <c r="D347">
        <v>2</v>
      </c>
      <c r="E347" t="s">
        <v>780</v>
      </c>
      <c r="F347">
        <v>0.20380000000000001</v>
      </c>
      <c r="G347">
        <v>0</v>
      </c>
      <c r="H347" s="5">
        <v>0.14699999999999999</v>
      </c>
    </row>
    <row r="348" spans="1:8" x14ac:dyDescent="0.35">
      <c r="A348" t="s">
        <v>340</v>
      </c>
      <c r="B348" t="s">
        <v>7</v>
      </c>
      <c r="C348" s="6">
        <v>1059</v>
      </c>
      <c r="D348">
        <v>2</v>
      </c>
      <c r="E348" t="s">
        <v>780</v>
      </c>
      <c r="F348">
        <v>0.1956</v>
      </c>
      <c r="G348">
        <v>0</v>
      </c>
      <c r="H348" s="5">
        <v>0.14099999999999999</v>
      </c>
    </row>
    <row r="349" spans="1:8" x14ac:dyDescent="0.35">
      <c r="A349" t="s">
        <v>249</v>
      </c>
      <c r="B349" t="s">
        <v>7</v>
      </c>
      <c r="C349" s="6">
        <v>2886</v>
      </c>
      <c r="D349">
        <v>2</v>
      </c>
      <c r="E349" t="s">
        <v>780</v>
      </c>
      <c r="F349">
        <v>0.1812</v>
      </c>
      <c r="G349">
        <v>0</v>
      </c>
      <c r="H349" s="5">
        <v>0.13100000000000001</v>
      </c>
    </row>
    <row r="350" spans="1:8" x14ac:dyDescent="0.35">
      <c r="A350" t="s">
        <v>382</v>
      </c>
      <c r="B350" t="s">
        <v>7</v>
      </c>
      <c r="C350" s="6">
        <v>3828</v>
      </c>
      <c r="D350">
        <v>3</v>
      </c>
      <c r="E350" t="s">
        <v>780</v>
      </c>
      <c r="F350">
        <v>0.18</v>
      </c>
      <c r="G350">
        <v>0</v>
      </c>
      <c r="H350" s="5">
        <v>0.13</v>
      </c>
    </row>
    <row r="351" spans="1:8" x14ac:dyDescent="0.35">
      <c r="A351" t="s">
        <v>172</v>
      </c>
      <c r="B351" t="s">
        <v>7</v>
      </c>
      <c r="C351">
        <v>434</v>
      </c>
      <c r="D351">
        <v>2</v>
      </c>
      <c r="E351" t="s">
        <v>780</v>
      </c>
      <c r="F351">
        <v>0.58979999999999999</v>
      </c>
      <c r="G351">
        <v>0</v>
      </c>
      <c r="H351" s="5">
        <v>0.42599999999999999</v>
      </c>
    </row>
    <row r="352" spans="1:8" x14ac:dyDescent="0.35">
      <c r="A352" t="s">
        <v>435</v>
      </c>
      <c r="B352" t="s">
        <v>7</v>
      </c>
      <c r="C352">
        <v>580</v>
      </c>
      <c r="D352">
        <v>5</v>
      </c>
      <c r="E352" t="s">
        <v>780</v>
      </c>
      <c r="F352">
        <v>0.62980000000000003</v>
      </c>
      <c r="G352">
        <v>0</v>
      </c>
      <c r="H352" s="5">
        <v>0.45500000000000002</v>
      </c>
    </row>
    <row r="353" spans="1:8" x14ac:dyDescent="0.35">
      <c r="A353" t="s">
        <v>305</v>
      </c>
      <c r="B353" t="s">
        <v>7</v>
      </c>
      <c r="C353" s="6">
        <v>3228</v>
      </c>
      <c r="D353">
        <v>2</v>
      </c>
      <c r="E353" t="s">
        <v>783</v>
      </c>
      <c r="F353">
        <v>0.73670000000000002</v>
      </c>
      <c r="G353">
        <v>1</v>
      </c>
      <c r="H353" s="5">
        <v>1.206</v>
      </c>
    </row>
    <row r="354" spans="1:8" x14ac:dyDescent="0.35">
      <c r="A354" t="s">
        <v>221</v>
      </c>
      <c r="B354" t="s">
        <v>7</v>
      </c>
      <c r="C354" s="6">
        <v>1680</v>
      </c>
      <c r="D354">
        <v>3</v>
      </c>
      <c r="E354" t="s">
        <v>780</v>
      </c>
      <c r="F354">
        <v>0.63129999999999997</v>
      </c>
      <c r="G354">
        <v>0</v>
      </c>
      <c r="H354" s="5">
        <v>0.45600000000000002</v>
      </c>
    </row>
    <row r="355" spans="1:8" x14ac:dyDescent="0.35">
      <c r="A355" t="s">
        <v>284</v>
      </c>
      <c r="B355" t="s">
        <v>7</v>
      </c>
      <c r="C355">
        <v>469</v>
      </c>
      <c r="D355">
        <v>2</v>
      </c>
      <c r="E355" t="s">
        <v>780</v>
      </c>
      <c r="F355">
        <v>0.38500000000000001</v>
      </c>
      <c r="G355">
        <v>0</v>
      </c>
      <c r="H355" s="5">
        <v>0.27800000000000002</v>
      </c>
    </row>
    <row r="356" spans="1:8" x14ac:dyDescent="0.35">
      <c r="A356" t="s">
        <v>228</v>
      </c>
      <c r="B356" t="s">
        <v>7</v>
      </c>
      <c r="C356">
        <v>828</v>
      </c>
      <c r="D356">
        <v>1</v>
      </c>
      <c r="E356" t="s">
        <v>780</v>
      </c>
      <c r="F356">
        <v>0.47810000000000002</v>
      </c>
      <c r="G356">
        <v>0</v>
      </c>
      <c r="H356" s="5">
        <v>0.34499999999999997</v>
      </c>
    </row>
    <row r="357" spans="1:8" x14ac:dyDescent="0.35">
      <c r="A357" t="s">
        <v>235</v>
      </c>
      <c r="B357" t="s">
        <v>7</v>
      </c>
      <c r="C357">
        <v>150</v>
      </c>
      <c r="D357">
        <v>1</v>
      </c>
      <c r="E357" t="s">
        <v>780</v>
      </c>
      <c r="F357">
        <v>0.4128</v>
      </c>
      <c r="G357">
        <v>0</v>
      </c>
      <c r="H357" s="5">
        <v>0.29799999999999999</v>
      </c>
    </row>
    <row r="358" spans="1:8" x14ac:dyDescent="0.35">
      <c r="A358" t="s">
        <v>291</v>
      </c>
      <c r="B358" t="s">
        <v>7</v>
      </c>
      <c r="C358">
        <v>159</v>
      </c>
      <c r="D358">
        <v>2</v>
      </c>
      <c r="E358" t="s">
        <v>780</v>
      </c>
      <c r="F358">
        <v>0.51329999999999998</v>
      </c>
      <c r="G358">
        <v>0</v>
      </c>
      <c r="H358" s="5">
        <v>0.371</v>
      </c>
    </row>
    <row r="359" spans="1:8" x14ac:dyDescent="0.35">
      <c r="A359" t="s">
        <v>326</v>
      </c>
      <c r="B359" t="s">
        <v>7</v>
      </c>
      <c r="C359">
        <v>452</v>
      </c>
      <c r="D359">
        <v>1</v>
      </c>
      <c r="E359" t="s">
        <v>780</v>
      </c>
      <c r="F359">
        <v>0.57199999999999995</v>
      </c>
      <c r="G359">
        <v>0</v>
      </c>
      <c r="H359" s="5">
        <v>0.41299999999999998</v>
      </c>
    </row>
    <row r="360" spans="1:8" x14ac:dyDescent="0.35">
      <c r="A360" t="s">
        <v>389</v>
      </c>
      <c r="B360" t="s">
        <v>7</v>
      </c>
      <c r="C360">
        <v>30</v>
      </c>
      <c r="D360">
        <v>2</v>
      </c>
      <c r="E360" t="s">
        <v>780</v>
      </c>
      <c r="F360">
        <v>0.44500000000000001</v>
      </c>
      <c r="G360">
        <v>0</v>
      </c>
      <c r="H360" s="5">
        <v>0.32200000000000001</v>
      </c>
    </row>
    <row r="361" spans="1:8" x14ac:dyDescent="0.35">
      <c r="A361" t="s">
        <v>413</v>
      </c>
      <c r="B361" t="s">
        <v>7</v>
      </c>
      <c r="C361" s="6">
        <v>1500</v>
      </c>
      <c r="D361">
        <v>2</v>
      </c>
      <c r="E361" t="s">
        <v>780</v>
      </c>
      <c r="F361">
        <v>0.39140000000000003</v>
      </c>
      <c r="G361">
        <v>0</v>
      </c>
      <c r="H361" s="5">
        <v>0.28299999999999997</v>
      </c>
    </row>
    <row r="362" spans="1:8" x14ac:dyDescent="0.35">
      <c r="A362" t="s">
        <v>419</v>
      </c>
      <c r="B362" t="s">
        <v>7</v>
      </c>
      <c r="C362">
        <v>689</v>
      </c>
      <c r="D362">
        <v>1</v>
      </c>
      <c r="E362" t="s">
        <v>780</v>
      </c>
      <c r="F362">
        <v>0.4662</v>
      </c>
      <c r="G362">
        <v>0</v>
      </c>
      <c r="H362" s="5">
        <v>0.33700000000000002</v>
      </c>
    </row>
    <row r="363" spans="1:8" x14ac:dyDescent="0.35">
      <c r="A363" t="s">
        <v>430</v>
      </c>
      <c r="B363" t="s">
        <v>7</v>
      </c>
      <c r="C363">
        <v>413</v>
      </c>
      <c r="D363">
        <v>1</v>
      </c>
      <c r="E363" t="s">
        <v>780</v>
      </c>
      <c r="F363">
        <v>0.46939999999999998</v>
      </c>
      <c r="G363">
        <v>0</v>
      </c>
      <c r="H363" s="5">
        <v>0.33900000000000002</v>
      </c>
    </row>
    <row r="364" spans="1:8" x14ac:dyDescent="0.35">
      <c r="A364" t="s">
        <v>186</v>
      </c>
      <c r="B364" t="s">
        <v>7</v>
      </c>
      <c r="C364" s="6">
        <v>2515</v>
      </c>
      <c r="D364">
        <v>7</v>
      </c>
      <c r="E364" t="s">
        <v>780</v>
      </c>
      <c r="F364">
        <v>0.58819999999999995</v>
      </c>
      <c r="G364">
        <v>0</v>
      </c>
      <c r="H364" s="5">
        <v>0.42499999999999999</v>
      </c>
    </row>
    <row r="365" spans="1:8" x14ac:dyDescent="0.35">
      <c r="A365" t="s">
        <v>445</v>
      </c>
      <c r="B365" t="s">
        <v>7</v>
      </c>
      <c r="C365">
        <v>850</v>
      </c>
      <c r="D365">
        <v>2</v>
      </c>
      <c r="E365" t="s">
        <v>780</v>
      </c>
      <c r="F365">
        <v>0.5605</v>
      </c>
      <c r="G365">
        <v>0</v>
      </c>
      <c r="H365" s="5">
        <v>0.40500000000000003</v>
      </c>
    </row>
    <row r="366" spans="1:8" x14ac:dyDescent="0.35">
      <c r="A366" t="s">
        <v>179</v>
      </c>
      <c r="B366" t="s">
        <v>7</v>
      </c>
      <c r="C366">
        <v>414</v>
      </c>
      <c r="D366">
        <v>1</v>
      </c>
      <c r="E366" t="s">
        <v>780</v>
      </c>
      <c r="F366">
        <v>0.27460000000000001</v>
      </c>
      <c r="G366">
        <v>0</v>
      </c>
      <c r="H366" s="5">
        <v>0.19800000000000001</v>
      </c>
    </row>
    <row r="367" spans="1:8" x14ac:dyDescent="0.35">
      <c r="A367" t="s">
        <v>333</v>
      </c>
      <c r="B367" t="s">
        <v>7</v>
      </c>
      <c r="C367">
        <v>226</v>
      </c>
      <c r="D367">
        <v>3</v>
      </c>
      <c r="E367" t="s">
        <v>781</v>
      </c>
      <c r="F367">
        <v>0.5867</v>
      </c>
      <c r="G367">
        <v>1</v>
      </c>
      <c r="H367" s="5">
        <v>1.0980000000000001</v>
      </c>
    </row>
    <row r="368" spans="1:8" x14ac:dyDescent="0.35">
      <c r="A368" t="s">
        <v>375</v>
      </c>
      <c r="B368" t="s">
        <v>7</v>
      </c>
      <c r="C368" s="6">
        <v>5638</v>
      </c>
      <c r="D368">
        <v>2</v>
      </c>
      <c r="E368" t="s">
        <v>780</v>
      </c>
      <c r="F368">
        <v>0.2571</v>
      </c>
      <c r="G368">
        <v>0</v>
      </c>
      <c r="H368" s="5">
        <v>0.186</v>
      </c>
    </row>
    <row r="369" spans="1:8" x14ac:dyDescent="0.35">
      <c r="A369" t="s">
        <v>165</v>
      </c>
      <c r="B369" t="s">
        <v>7</v>
      </c>
      <c r="C369">
        <v>5</v>
      </c>
      <c r="D369">
        <v>1</v>
      </c>
      <c r="E369" t="s">
        <v>781</v>
      </c>
      <c r="F369">
        <v>0.58940000000000003</v>
      </c>
      <c r="G369">
        <v>1</v>
      </c>
      <c r="H369" s="5">
        <v>1.1000000000000001</v>
      </c>
    </row>
    <row r="370" spans="1:8" x14ac:dyDescent="0.35">
      <c r="A370" t="s">
        <v>214</v>
      </c>
      <c r="B370" t="s">
        <v>7</v>
      </c>
      <c r="C370">
        <v>874</v>
      </c>
      <c r="D370">
        <v>3</v>
      </c>
      <c r="E370" t="s">
        <v>780</v>
      </c>
      <c r="F370">
        <v>0.3916</v>
      </c>
      <c r="G370">
        <v>0</v>
      </c>
      <c r="H370" s="5">
        <v>0.28299999999999997</v>
      </c>
    </row>
    <row r="371" spans="1:8" x14ac:dyDescent="0.35">
      <c r="A371" t="s">
        <v>270</v>
      </c>
      <c r="B371" t="s">
        <v>7</v>
      </c>
      <c r="C371" s="6">
        <v>1440</v>
      </c>
      <c r="D371">
        <v>2</v>
      </c>
      <c r="E371" t="s">
        <v>780</v>
      </c>
      <c r="F371">
        <v>0.39410000000000001</v>
      </c>
      <c r="G371">
        <v>0</v>
      </c>
      <c r="H371" s="5">
        <v>0.28499999999999998</v>
      </c>
    </row>
    <row r="372" spans="1:8" x14ac:dyDescent="0.35">
      <c r="A372" t="s">
        <v>298</v>
      </c>
      <c r="B372" t="s">
        <v>7</v>
      </c>
      <c r="C372">
        <v>976</v>
      </c>
      <c r="D372">
        <v>1</v>
      </c>
      <c r="E372" t="s">
        <v>780</v>
      </c>
      <c r="F372">
        <v>0.38429999999999997</v>
      </c>
      <c r="G372">
        <v>0</v>
      </c>
      <c r="H372" s="5">
        <v>0.27800000000000002</v>
      </c>
    </row>
    <row r="373" spans="1:8" x14ac:dyDescent="0.35">
      <c r="A373" t="s">
        <v>256</v>
      </c>
      <c r="B373" t="s">
        <v>7</v>
      </c>
      <c r="C373">
        <v>742</v>
      </c>
      <c r="D373">
        <v>1</v>
      </c>
      <c r="E373" t="s">
        <v>780</v>
      </c>
      <c r="F373">
        <v>0.39560000000000001</v>
      </c>
      <c r="G373">
        <v>0</v>
      </c>
      <c r="H373" s="5">
        <v>0.28599999999999998</v>
      </c>
    </row>
    <row r="374" spans="1:8" x14ac:dyDescent="0.35">
      <c r="A374" t="s">
        <v>263</v>
      </c>
      <c r="B374" t="s">
        <v>7</v>
      </c>
      <c r="C374">
        <v>321</v>
      </c>
      <c r="D374">
        <v>2</v>
      </c>
      <c r="E374" t="s">
        <v>780</v>
      </c>
      <c r="F374">
        <v>0.36680000000000001</v>
      </c>
      <c r="G374">
        <v>0</v>
      </c>
      <c r="H374" s="5">
        <v>0.26500000000000001</v>
      </c>
    </row>
    <row r="375" spans="1:8" x14ac:dyDescent="0.35">
      <c r="A375" t="s">
        <v>277</v>
      </c>
      <c r="B375" t="s">
        <v>7</v>
      </c>
      <c r="C375">
        <v>184</v>
      </c>
      <c r="D375">
        <v>1</v>
      </c>
      <c r="E375" t="s">
        <v>780</v>
      </c>
      <c r="F375">
        <v>0.56169999999999998</v>
      </c>
      <c r="G375">
        <v>0</v>
      </c>
      <c r="H375" s="5">
        <v>0.40600000000000003</v>
      </c>
    </row>
    <row r="376" spans="1:8" x14ac:dyDescent="0.35">
      <c r="A376" t="s">
        <v>207</v>
      </c>
      <c r="B376" t="s">
        <v>7</v>
      </c>
      <c r="C376">
        <v>414</v>
      </c>
      <c r="D376">
        <v>1</v>
      </c>
      <c r="E376" t="s">
        <v>780</v>
      </c>
      <c r="F376">
        <v>0.44829999999999998</v>
      </c>
      <c r="G376">
        <v>0</v>
      </c>
      <c r="H376" s="5">
        <v>0.32400000000000001</v>
      </c>
    </row>
    <row r="377" spans="1:8" x14ac:dyDescent="0.35">
      <c r="A377" t="s">
        <v>407</v>
      </c>
      <c r="B377" t="s">
        <v>7</v>
      </c>
      <c r="C377" s="6">
        <v>4546</v>
      </c>
      <c r="D377">
        <v>3</v>
      </c>
      <c r="E377" t="s">
        <v>780</v>
      </c>
      <c r="F377">
        <v>0.1807</v>
      </c>
      <c r="G377">
        <v>0</v>
      </c>
      <c r="H377" s="5">
        <v>0.13100000000000001</v>
      </c>
    </row>
    <row r="378" spans="1:8" x14ac:dyDescent="0.35">
      <c r="A378" t="s">
        <v>9</v>
      </c>
      <c r="B378" t="s">
        <v>7</v>
      </c>
      <c r="C378">
        <v>873</v>
      </c>
      <c r="D378">
        <v>2</v>
      </c>
      <c r="E378" t="s">
        <v>780</v>
      </c>
      <c r="F378">
        <v>0.55789999999999995</v>
      </c>
      <c r="G378">
        <v>0</v>
      </c>
      <c r="H378" s="5">
        <v>0.40300000000000002</v>
      </c>
    </row>
    <row r="379" spans="1:8" x14ac:dyDescent="0.35">
      <c r="A379" t="s">
        <v>312</v>
      </c>
      <c r="B379" t="s">
        <v>7</v>
      </c>
      <c r="C379">
        <v>555</v>
      </c>
      <c r="D379">
        <v>1</v>
      </c>
      <c r="E379" t="s">
        <v>780</v>
      </c>
      <c r="F379">
        <v>0.56730000000000003</v>
      </c>
      <c r="G379">
        <v>0</v>
      </c>
      <c r="H379" s="5">
        <v>0.41</v>
      </c>
    </row>
    <row r="380" spans="1:8" x14ac:dyDescent="0.35">
      <c r="A380" t="s">
        <v>401</v>
      </c>
      <c r="B380" t="s">
        <v>7</v>
      </c>
      <c r="C380">
        <v>48</v>
      </c>
      <c r="D380">
        <v>2</v>
      </c>
      <c r="E380" t="s">
        <v>780</v>
      </c>
      <c r="F380">
        <v>0.56140000000000001</v>
      </c>
      <c r="G380">
        <v>0</v>
      </c>
      <c r="H380" s="5">
        <v>0.40600000000000003</v>
      </c>
    </row>
    <row r="381" spans="1:8" x14ac:dyDescent="0.35">
      <c r="A381" t="s">
        <v>361</v>
      </c>
      <c r="B381" t="s">
        <v>7</v>
      </c>
      <c r="C381" s="6">
        <v>3181</v>
      </c>
      <c r="D381">
        <v>1</v>
      </c>
      <c r="E381" t="s">
        <v>780</v>
      </c>
      <c r="F381">
        <v>0.60499999999999998</v>
      </c>
      <c r="G381">
        <v>0</v>
      </c>
      <c r="H381" s="5">
        <v>0.437</v>
      </c>
    </row>
    <row r="382" spans="1:8" x14ac:dyDescent="0.35">
      <c r="A382" t="s">
        <v>580</v>
      </c>
      <c r="B382" t="s">
        <v>784</v>
      </c>
      <c r="C382">
        <v>631</v>
      </c>
      <c r="D382">
        <v>5</v>
      </c>
      <c r="E382" t="s">
        <v>780</v>
      </c>
      <c r="F382">
        <v>0.49020000000000002</v>
      </c>
      <c r="G382">
        <v>0</v>
      </c>
      <c r="H382" s="5">
        <v>0.35399999999999998</v>
      </c>
    </row>
    <row r="383" spans="1:8" x14ac:dyDescent="0.35">
      <c r="A383" t="s">
        <v>388</v>
      </c>
      <c r="B383" t="s">
        <v>784</v>
      </c>
      <c r="C383">
        <v>630</v>
      </c>
      <c r="D383">
        <v>1</v>
      </c>
      <c r="E383" t="s">
        <v>780</v>
      </c>
      <c r="F383">
        <v>0.52</v>
      </c>
      <c r="G383">
        <v>0</v>
      </c>
      <c r="H383" s="5">
        <v>0.376</v>
      </c>
    </row>
    <row r="384" spans="1:8" x14ac:dyDescent="0.35">
      <c r="A384" t="s">
        <v>497</v>
      </c>
      <c r="B384" t="s">
        <v>784</v>
      </c>
      <c r="C384">
        <v>599</v>
      </c>
      <c r="D384">
        <v>1</v>
      </c>
      <c r="E384" t="s">
        <v>780</v>
      </c>
      <c r="F384">
        <v>0.53290000000000004</v>
      </c>
      <c r="G384">
        <v>0</v>
      </c>
      <c r="H384" s="5">
        <v>0.38500000000000001</v>
      </c>
    </row>
    <row r="385" spans="1:8" x14ac:dyDescent="0.35">
      <c r="A385" t="s">
        <v>424</v>
      </c>
      <c r="B385" t="s">
        <v>784</v>
      </c>
      <c r="C385">
        <v>236</v>
      </c>
      <c r="D385">
        <v>1</v>
      </c>
      <c r="E385" t="s">
        <v>780</v>
      </c>
      <c r="F385">
        <v>0.52980000000000005</v>
      </c>
      <c r="G385">
        <v>0</v>
      </c>
      <c r="H385" s="5">
        <v>0.38300000000000001</v>
      </c>
    </row>
    <row r="386" spans="1:8" x14ac:dyDescent="0.35">
      <c r="A386" t="s">
        <v>439</v>
      </c>
      <c r="B386" t="s">
        <v>784</v>
      </c>
      <c r="C386">
        <v>191</v>
      </c>
      <c r="D386">
        <v>1</v>
      </c>
      <c r="E386" t="s">
        <v>780</v>
      </c>
      <c r="F386">
        <v>0.51400000000000001</v>
      </c>
      <c r="G386">
        <v>0</v>
      </c>
      <c r="H386" s="5">
        <v>0.371</v>
      </c>
    </row>
    <row r="387" spans="1:8" x14ac:dyDescent="0.35">
      <c r="A387" t="s">
        <v>406</v>
      </c>
      <c r="B387" t="s">
        <v>784</v>
      </c>
      <c r="C387">
        <v>427</v>
      </c>
      <c r="D387">
        <v>1</v>
      </c>
      <c r="E387" t="s">
        <v>780</v>
      </c>
      <c r="F387">
        <v>0.51180000000000003</v>
      </c>
      <c r="G387">
        <v>0</v>
      </c>
      <c r="H387" s="5">
        <v>0.37</v>
      </c>
    </row>
    <row r="388" spans="1:8" x14ac:dyDescent="0.35">
      <c r="A388" t="s">
        <v>412</v>
      </c>
      <c r="B388" t="s">
        <v>784</v>
      </c>
      <c r="C388">
        <v>430</v>
      </c>
      <c r="D388">
        <v>1</v>
      </c>
      <c r="E388" t="s">
        <v>780</v>
      </c>
      <c r="F388">
        <v>0.49959999999999999</v>
      </c>
      <c r="G388">
        <v>0</v>
      </c>
      <c r="H388" s="5">
        <v>0.36099999999999999</v>
      </c>
    </row>
    <row r="389" spans="1:8" x14ac:dyDescent="0.35">
      <c r="A389" t="s">
        <v>394</v>
      </c>
      <c r="B389" t="s">
        <v>784</v>
      </c>
      <c r="C389">
        <v>434</v>
      </c>
      <c r="D389">
        <v>1</v>
      </c>
      <c r="E389" t="s">
        <v>780</v>
      </c>
      <c r="F389">
        <v>0.52859999999999996</v>
      </c>
      <c r="G389">
        <v>0</v>
      </c>
      <c r="H389" s="5">
        <v>0.38200000000000001</v>
      </c>
    </row>
    <row r="390" spans="1:8" x14ac:dyDescent="0.35">
      <c r="A390" t="s">
        <v>457</v>
      </c>
      <c r="B390" t="s">
        <v>784</v>
      </c>
      <c r="C390" s="6">
        <v>1019</v>
      </c>
      <c r="D390">
        <v>1</v>
      </c>
      <c r="E390" t="s">
        <v>780</v>
      </c>
      <c r="F390">
        <v>0.65939999999999999</v>
      </c>
      <c r="G390">
        <v>0</v>
      </c>
      <c r="H390" s="5">
        <v>0.47599999999999998</v>
      </c>
    </row>
    <row r="391" spans="1:8" x14ac:dyDescent="0.35">
      <c r="A391" t="s">
        <v>618</v>
      </c>
      <c r="B391" t="s">
        <v>784</v>
      </c>
      <c r="C391">
        <v>807</v>
      </c>
      <c r="D391">
        <v>1</v>
      </c>
      <c r="E391" t="s">
        <v>780</v>
      </c>
      <c r="F391">
        <v>0.73089999999999999</v>
      </c>
      <c r="G391">
        <v>0</v>
      </c>
      <c r="H391" s="5">
        <v>0.52800000000000002</v>
      </c>
    </row>
    <row r="392" spans="1:8" x14ac:dyDescent="0.35">
      <c r="A392" t="s">
        <v>501</v>
      </c>
      <c r="B392" t="s">
        <v>784</v>
      </c>
      <c r="C392">
        <v>292</v>
      </c>
      <c r="D392">
        <v>1</v>
      </c>
      <c r="E392" t="s">
        <v>780</v>
      </c>
      <c r="F392">
        <v>0.67920000000000003</v>
      </c>
      <c r="G392">
        <v>0</v>
      </c>
      <c r="H392" s="5">
        <v>0.49099999999999999</v>
      </c>
    </row>
    <row r="393" spans="1:8" x14ac:dyDescent="0.35">
      <c r="A393" t="s">
        <v>628</v>
      </c>
      <c r="B393" t="s">
        <v>784</v>
      </c>
      <c r="C393">
        <v>90</v>
      </c>
      <c r="D393">
        <v>1</v>
      </c>
      <c r="E393" t="s">
        <v>781</v>
      </c>
      <c r="F393">
        <v>0.82379999999999998</v>
      </c>
      <c r="G393">
        <v>1</v>
      </c>
      <c r="H393" s="5">
        <v>1.2689999999999999</v>
      </c>
    </row>
    <row r="394" spans="1:8" x14ac:dyDescent="0.35">
      <c r="A394" t="s">
        <v>652</v>
      </c>
      <c r="B394" t="s">
        <v>784</v>
      </c>
      <c r="C394">
        <v>381</v>
      </c>
      <c r="D394">
        <v>1</v>
      </c>
      <c r="E394" t="s">
        <v>780</v>
      </c>
      <c r="F394">
        <v>0.49359999999999998</v>
      </c>
      <c r="G394">
        <v>0</v>
      </c>
      <c r="H394" s="5">
        <v>0.35699999999999998</v>
      </c>
    </row>
    <row r="395" spans="1:8" x14ac:dyDescent="0.35">
      <c r="A395" t="s">
        <v>381</v>
      </c>
      <c r="B395" t="s">
        <v>784</v>
      </c>
      <c r="C395">
        <v>456</v>
      </c>
      <c r="D395">
        <v>3</v>
      </c>
      <c r="E395" t="s">
        <v>780</v>
      </c>
      <c r="F395">
        <v>0.51980000000000004</v>
      </c>
      <c r="G395">
        <v>0</v>
      </c>
      <c r="H395" s="5">
        <v>0.376</v>
      </c>
    </row>
    <row r="396" spans="1:8" x14ac:dyDescent="0.35">
      <c r="A396" t="s">
        <v>642</v>
      </c>
      <c r="B396" t="s">
        <v>784</v>
      </c>
      <c r="C396">
        <v>106</v>
      </c>
      <c r="D396">
        <v>1</v>
      </c>
      <c r="E396" t="s">
        <v>780</v>
      </c>
      <c r="F396">
        <v>0.63370000000000004</v>
      </c>
      <c r="G396">
        <v>0</v>
      </c>
      <c r="H396" s="5">
        <v>0.45800000000000002</v>
      </c>
    </row>
    <row r="397" spans="1:8" x14ac:dyDescent="0.35">
      <c r="A397" t="s">
        <v>716</v>
      </c>
      <c r="B397" t="s">
        <v>784</v>
      </c>
      <c r="C397">
        <v>140</v>
      </c>
      <c r="D397">
        <v>1</v>
      </c>
      <c r="E397" t="s">
        <v>780</v>
      </c>
      <c r="F397">
        <v>0.50380000000000003</v>
      </c>
      <c r="G397">
        <v>0</v>
      </c>
      <c r="H397" s="5">
        <v>0.36399999999999999</v>
      </c>
    </row>
    <row r="398" spans="1:8" x14ac:dyDescent="0.35">
      <c r="A398" t="s">
        <v>453</v>
      </c>
      <c r="B398" t="s">
        <v>784</v>
      </c>
      <c r="C398">
        <v>172</v>
      </c>
      <c r="D398">
        <v>1</v>
      </c>
      <c r="E398" t="s">
        <v>780</v>
      </c>
      <c r="F398">
        <v>0.5363</v>
      </c>
      <c r="G398">
        <v>0</v>
      </c>
      <c r="H398" s="5">
        <v>0.38800000000000001</v>
      </c>
    </row>
    <row r="399" spans="1:8" x14ac:dyDescent="0.35">
      <c r="A399" t="s">
        <v>206</v>
      </c>
      <c r="B399" t="s">
        <v>784</v>
      </c>
      <c r="C399">
        <v>197</v>
      </c>
      <c r="D399">
        <v>1</v>
      </c>
      <c r="E399" t="s">
        <v>780</v>
      </c>
      <c r="F399">
        <v>0.53</v>
      </c>
      <c r="G399">
        <v>0</v>
      </c>
      <c r="H399" s="5">
        <v>0.38300000000000001</v>
      </c>
    </row>
    <row r="400" spans="1:8" x14ac:dyDescent="0.35">
      <c r="A400" t="s">
        <v>332</v>
      </c>
      <c r="B400" t="s">
        <v>784</v>
      </c>
      <c r="C400">
        <v>118</v>
      </c>
      <c r="D400">
        <v>1</v>
      </c>
      <c r="E400" t="s">
        <v>780</v>
      </c>
      <c r="F400">
        <v>0.49080000000000001</v>
      </c>
      <c r="G400">
        <v>0</v>
      </c>
      <c r="H400" s="5">
        <v>0.35499999999999998</v>
      </c>
    </row>
    <row r="401" spans="1:8" x14ac:dyDescent="0.35">
      <c r="A401" t="s">
        <v>707</v>
      </c>
      <c r="B401" t="s">
        <v>784</v>
      </c>
      <c r="C401" s="6">
        <v>1855</v>
      </c>
      <c r="D401">
        <v>1</v>
      </c>
      <c r="E401" t="s">
        <v>780</v>
      </c>
      <c r="F401">
        <v>0.1111</v>
      </c>
      <c r="G401">
        <v>0</v>
      </c>
      <c r="H401" s="5">
        <v>0.08</v>
      </c>
    </row>
    <row r="402" spans="1:8" x14ac:dyDescent="0.35">
      <c r="A402" t="s">
        <v>584</v>
      </c>
      <c r="B402" t="s">
        <v>784</v>
      </c>
      <c r="C402" s="6">
        <v>1662</v>
      </c>
      <c r="D402">
        <v>2</v>
      </c>
      <c r="E402" t="s">
        <v>780</v>
      </c>
      <c r="F402">
        <v>0.1208</v>
      </c>
      <c r="G402">
        <v>0</v>
      </c>
      <c r="H402" s="5">
        <v>8.6999999999999994E-2</v>
      </c>
    </row>
    <row r="403" spans="1:8" x14ac:dyDescent="0.35">
      <c r="A403" t="s">
        <v>657</v>
      </c>
      <c r="B403" t="s">
        <v>784</v>
      </c>
      <c r="C403">
        <v>692</v>
      </c>
      <c r="D403">
        <v>2</v>
      </c>
      <c r="E403" t="s">
        <v>780</v>
      </c>
      <c r="F403">
        <v>0.23</v>
      </c>
      <c r="G403">
        <v>0</v>
      </c>
      <c r="H403" s="5">
        <v>0.16600000000000001</v>
      </c>
    </row>
    <row r="404" spans="1:8" x14ac:dyDescent="0.35">
      <c r="A404" t="s">
        <v>469</v>
      </c>
      <c r="B404" t="s">
        <v>784</v>
      </c>
      <c r="C404">
        <v>202</v>
      </c>
      <c r="D404">
        <v>1</v>
      </c>
      <c r="E404" t="s">
        <v>780</v>
      </c>
      <c r="F404">
        <v>0.29870000000000002</v>
      </c>
      <c r="G404">
        <v>0</v>
      </c>
      <c r="H404" s="5">
        <v>0.216</v>
      </c>
    </row>
    <row r="405" spans="1:8" x14ac:dyDescent="0.35">
      <c r="A405" t="s">
        <v>513</v>
      </c>
      <c r="B405" t="s">
        <v>784</v>
      </c>
      <c r="C405">
        <v>64</v>
      </c>
      <c r="D405">
        <v>2</v>
      </c>
      <c r="E405" t="s">
        <v>780</v>
      </c>
      <c r="F405">
        <v>0.44190000000000002</v>
      </c>
      <c r="G405">
        <v>0</v>
      </c>
      <c r="H405" s="5">
        <v>0.31900000000000001</v>
      </c>
    </row>
    <row r="406" spans="1:8" x14ac:dyDescent="0.35">
      <c r="A406" t="s">
        <v>691</v>
      </c>
      <c r="B406" t="s">
        <v>784</v>
      </c>
      <c r="C406">
        <v>707</v>
      </c>
      <c r="D406">
        <v>1</v>
      </c>
      <c r="E406" t="s">
        <v>780</v>
      </c>
      <c r="F406">
        <v>0.40039999999999998</v>
      </c>
      <c r="G406">
        <v>0</v>
      </c>
      <c r="H406" s="5">
        <v>0.28899999999999998</v>
      </c>
    </row>
    <row r="407" spans="1:8" x14ac:dyDescent="0.35">
      <c r="A407" t="s">
        <v>680</v>
      </c>
      <c r="B407" t="s">
        <v>784</v>
      </c>
      <c r="C407" s="6">
        <v>4068</v>
      </c>
      <c r="D407">
        <v>10</v>
      </c>
      <c r="E407" t="s">
        <v>780</v>
      </c>
      <c r="F407">
        <v>0.125</v>
      </c>
      <c r="G407">
        <v>0</v>
      </c>
      <c r="H407" s="5">
        <v>0.09</v>
      </c>
    </row>
    <row r="408" spans="1:8" x14ac:dyDescent="0.35">
      <c r="A408" t="s">
        <v>614</v>
      </c>
      <c r="B408" t="s">
        <v>784</v>
      </c>
      <c r="C408">
        <v>132</v>
      </c>
      <c r="D408">
        <v>1</v>
      </c>
      <c r="E408" t="s">
        <v>780</v>
      </c>
      <c r="F408">
        <v>0.51359999999999995</v>
      </c>
      <c r="G408">
        <v>0</v>
      </c>
      <c r="H408" s="5">
        <v>0.371</v>
      </c>
    </row>
    <row r="409" spans="1:8" x14ac:dyDescent="0.35">
      <c r="A409" t="s">
        <v>556</v>
      </c>
      <c r="B409" t="s">
        <v>784</v>
      </c>
      <c r="C409" s="6">
        <v>1423</v>
      </c>
      <c r="D409">
        <v>2</v>
      </c>
      <c r="E409" t="s">
        <v>780</v>
      </c>
      <c r="F409">
        <v>0.22559999999999999</v>
      </c>
      <c r="G409">
        <v>0</v>
      </c>
      <c r="H409" s="5">
        <v>0.16300000000000001</v>
      </c>
    </row>
    <row r="410" spans="1:8" x14ac:dyDescent="0.35">
      <c r="A410" t="s">
        <v>178</v>
      </c>
      <c r="B410" t="s">
        <v>784</v>
      </c>
      <c r="C410">
        <v>15</v>
      </c>
      <c r="D410">
        <v>1</v>
      </c>
      <c r="E410" t="s">
        <v>780</v>
      </c>
      <c r="F410">
        <v>0.14779999999999999</v>
      </c>
      <c r="G410">
        <v>0</v>
      </c>
      <c r="H410" s="5">
        <v>0.107</v>
      </c>
    </row>
    <row r="411" spans="1:8" x14ac:dyDescent="0.35">
      <c r="A411" t="s">
        <v>683</v>
      </c>
      <c r="B411" t="s">
        <v>784</v>
      </c>
      <c r="C411">
        <v>537</v>
      </c>
      <c r="D411">
        <v>1</v>
      </c>
      <c r="E411" t="s">
        <v>780</v>
      </c>
      <c r="F411">
        <v>0.18970000000000001</v>
      </c>
      <c r="G411">
        <v>0</v>
      </c>
      <c r="H411" s="5">
        <v>0.13700000000000001</v>
      </c>
    </row>
    <row r="412" spans="1:8" x14ac:dyDescent="0.35">
      <c r="A412" t="s">
        <v>539</v>
      </c>
      <c r="B412" t="s">
        <v>784</v>
      </c>
      <c r="C412">
        <v>54</v>
      </c>
      <c r="D412">
        <v>2</v>
      </c>
      <c r="E412" t="s">
        <v>780</v>
      </c>
      <c r="F412">
        <v>8.43E-2</v>
      </c>
      <c r="G412">
        <v>0</v>
      </c>
      <c r="H412" s="5">
        <v>6.0999999999999999E-2</v>
      </c>
    </row>
    <row r="413" spans="1:8" x14ac:dyDescent="0.35">
      <c r="A413" t="s">
        <v>339</v>
      </c>
      <c r="B413" t="s">
        <v>784</v>
      </c>
      <c r="C413">
        <v>67</v>
      </c>
      <c r="D413">
        <v>2</v>
      </c>
      <c r="E413" t="s">
        <v>780</v>
      </c>
      <c r="F413">
        <v>0.72299999999999998</v>
      </c>
      <c r="G413">
        <v>0</v>
      </c>
      <c r="H413" s="5">
        <v>0.52200000000000002</v>
      </c>
    </row>
    <row r="414" spans="1:8" x14ac:dyDescent="0.35">
      <c r="A414" t="s">
        <v>666</v>
      </c>
      <c r="B414" t="s">
        <v>784</v>
      </c>
      <c r="C414">
        <v>85</v>
      </c>
      <c r="D414">
        <v>1</v>
      </c>
      <c r="E414" t="s">
        <v>780</v>
      </c>
      <c r="F414">
        <v>0.58940000000000003</v>
      </c>
      <c r="G414">
        <v>0</v>
      </c>
      <c r="H414" s="5">
        <v>0.42599999999999999</v>
      </c>
    </row>
    <row r="415" spans="1:8" x14ac:dyDescent="0.35">
      <c r="A415" t="s">
        <v>493</v>
      </c>
      <c r="B415" t="s">
        <v>784</v>
      </c>
      <c r="C415">
        <v>351</v>
      </c>
      <c r="D415">
        <v>3</v>
      </c>
      <c r="E415" t="s">
        <v>780</v>
      </c>
      <c r="F415">
        <v>0.12230000000000001</v>
      </c>
      <c r="G415">
        <v>0</v>
      </c>
      <c r="H415" s="5">
        <v>8.7999999999999995E-2</v>
      </c>
    </row>
    <row r="416" spans="1:8" x14ac:dyDescent="0.35">
      <c r="A416" t="s">
        <v>527</v>
      </c>
      <c r="B416" t="s">
        <v>784</v>
      </c>
      <c r="C416">
        <v>94</v>
      </c>
      <c r="D416">
        <v>3</v>
      </c>
      <c r="E416" t="s">
        <v>780</v>
      </c>
      <c r="F416">
        <v>0.1178</v>
      </c>
      <c r="G416">
        <v>0</v>
      </c>
      <c r="H416" s="5">
        <v>8.5000000000000006E-2</v>
      </c>
    </row>
    <row r="417" spans="1:8" x14ac:dyDescent="0.35">
      <c r="A417" t="s">
        <v>574</v>
      </c>
      <c r="B417" t="s">
        <v>784</v>
      </c>
      <c r="C417">
        <v>581</v>
      </c>
      <c r="D417">
        <v>2</v>
      </c>
      <c r="E417" t="s">
        <v>780</v>
      </c>
      <c r="F417">
        <v>0.1348</v>
      </c>
      <c r="G417">
        <v>0</v>
      </c>
      <c r="H417" s="5">
        <v>9.7000000000000003E-2</v>
      </c>
    </row>
    <row r="418" spans="1:8" x14ac:dyDescent="0.35">
      <c r="A418" t="s">
        <v>600</v>
      </c>
      <c r="B418" t="s">
        <v>784</v>
      </c>
      <c r="C418" s="6">
        <v>631486</v>
      </c>
      <c r="D418">
        <v>1</v>
      </c>
      <c r="E418" t="s">
        <v>780</v>
      </c>
      <c r="F418">
        <v>0.1203</v>
      </c>
      <c r="G418">
        <v>0</v>
      </c>
      <c r="H418" s="5">
        <v>8.6999999999999994E-2</v>
      </c>
    </row>
    <row r="419" spans="1:8" x14ac:dyDescent="0.35">
      <c r="A419" t="s">
        <v>650</v>
      </c>
      <c r="B419" t="s">
        <v>784</v>
      </c>
      <c r="C419">
        <v>90</v>
      </c>
      <c r="D419">
        <v>3</v>
      </c>
      <c r="E419" t="s">
        <v>780</v>
      </c>
      <c r="F419">
        <v>0.5252</v>
      </c>
      <c r="G419">
        <v>0</v>
      </c>
      <c r="H419" s="5">
        <v>0.38</v>
      </c>
    </row>
    <row r="420" spans="1:8" x14ac:dyDescent="0.35">
      <c r="A420" t="s">
        <v>654</v>
      </c>
      <c r="B420" t="s">
        <v>784</v>
      </c>
      <c r="C420">
        <v>126</v>
      </c>
      <c r="D420">
        <v>2</v>
      </c>
      <c r="E420" t="s">
        <v>780</v>
      </c>
      <c r="F420">
        <v>0.17449999999999999</v>
      </c>
      <c r="G420">
        <v>0</v>
      </c>
      <c r="H420" s="5">
        <v>0.126</v>
      </c>
    </row>
    <row r="421" spans="1:8" x14ac:dyDescent="0.35">
      <c r="A421" t="s">
        <v>658</v>
      </c>
      <c r="B421" t="s">
        <v>784</v>
      </c>
      <c r="C421">
        <v>120</v>
      </c>
      <c r="D421">
        <v>1</v>
      </c>
      <c r="E421" t="s">
        <v>780</v>
      </c>
      <c r="F421">
        <v>0.10680000000000001</v>
      </c>
      <c r="G421">
        <v>0</v>
      </c>
      <c r="H421" s="5">
        <v>7.6999999999999999E-2</v>
      </c>
    </row>
    <row r="422" spans="1:8" x14ac:dyDescent="0.35">
      <c r="A422" t="s">
        <v>662</v>
      </c>
      <c r="B422" t="s">
        <v>784</v>
      </c>
      <c r="C422">
        <v>84</v>
      </c>
      <c r="D422">
        <v>1</v>
      </c>
      <c r="E422" t="s">
        <v>780</v>
      </c>
      <c r="F422">
        <v>0.14779999999999999</v>
      </c>
      <c r="G422">
        <v>0</v>
      </c>
      <c r="H422" s="5">
        <v>0.107</v>
      </c>
    </row>
    <row r="423" spans="1:8" x14ac:dyDescent="0.35">
      <c r="A423" t="s">
        <v>671</v>
      </c>
      <c r="B423" t="s">
        <v>784</v>
      </c>
      <c r="C423">
        <v>841</v>
      </c>
      <c r="D423">
        <v>1</v>
      </c>
      <c r="E423" t="s">
        <v>780</v>
      </c>
      <c r="F423">
        <v>0.1527</v>
      </c>
      <c r="G423">
        <v>0</v>
      </c>
      <c r="H423" s="5">
        <v>0.11</v>
      </c>
    </row>
    <row r="424" spans="1:8" x14ac:dyDescent="0.35">
      <c r="A424" t="s">
        <v>677</v>
      </c>
      <c r="B424" t="s">
        <v>784</v>
      </c>
      <c r="C424">
        <v>247</v>
      </c>
      <c r="D424">
        <v>1</v>
      </c>
      <c r="E424" t="s">
        <v>780</v>
      </c>
      <c r="F424">
        <v>0.158</v>
      </c>
      <c r="G424">
        <v>0</v>
      </c>
      <c r="H424" s="5">
        <v>0.114</v>
      </c>
    </row>
    <row r="425" spans="1:8" x14ac:dyDescent="0.35">
      <c r="A425" t="s">
        <v>673</v>
      </c>
      <c r="B425" t="s">
        <v>784</v>
      </c>
      <c r="C425">
        <v>212</v>
      </c>
      <c r="D425">
        <v>4</v>
      </c>
      <c r="E425" t="s">
        <v>780</v>
      </c>
      <c r="F425">
        <v>0.153</v>
      </c>
      <c r="G425">
        <v>0</v>
      </c>
      <c r="H425" s="5">
        <v>0.111</v>
      </c>
    </row>
    <row r="426" spans="1:8" x14ac:dyDescent="0.35">
      <c r="A426" t="s">
        <v>681</v>
      </c>
      <c r="B426" t="s">
        <v>784</v>
      </c>
      <c r="C426">
        <v>136</v>
      </c>
      <c r="D426">
        <v>1</v>
      </c>
      <c r="E426" t="s">
        <v>780</v>
      </c>
      <c r="F426">
        <v>0.1477</v>
      </c>
      <c r="G426">
        <v>0</v>
      </c>
      <c r="H426" s="5">
        <v>0.107</v>
      </c>
    </row>
    <row r="427" spans="1:8" x14ac:dyDescent="0.35">
      <c r="A427" t="s">
        <v>709</v>
      </c>
      <c r="B427" t="s">
        <v>784</v>
      </c>
      <c r="C427" s="6">
        <v>2358</v>
      </c>
      <c r="D427">
        <v>1</v>
      </c>
      <c r="E427" t="s">
        <v>780</v>
      </c>
      <c r="F427">
        <v>0.1578</v>
      </c>
      <c r="G427">
        <v>0</v>
      </c>
      <c r="H427" s="5">
        <v>0.114</v>
      </c>
    </row>
    <row r="428" spans="1:8" x14ac:dyDescent="0.35">
      <c r="A428" t="s">
        <v>723</v>
      </c>
      <c r="B428" t="s">
        <v>784</v>
      </c>
      <c r="C428">
        <v>44</v>
      </c>
      <c r="D428">
        <v>1</v>
      </c>
      <c r="E428" t="s">
        <v>780</v>
      </c>
      <c r="F428">
        <v>0.153</v>
      </c>
      <c r="G428">
        <v>0</v>
      </c>
      <c r="H428" s="5">
        <v>0.111</v>
      </c>
    </row>
    <row r="429" spans="1:8" x14ac:dyDescent="0.35">
      <c r="A429" t="s">
        <v>702</v>
      </c>
      <c r="B429" t="s">
        <v>784</v>
      </c>
      <c r="C429">
        <v>816</v>
      </c>
      <c r="D429">
        <v>1</v>
      </c>
      <c r="E429" t="s">
        <v>780</v>
      </c>
      <c r="F429">
        <v>0.11650000000000001</v>
      </c>
      <c r="G429">
        <v>0</v>
      </c>
      <c r="H429" s="5">
        <v>8.4000000000000005E-2</v>
      </c>
    </row>
    <row r="430" spans="1:8" x14ac:dyDescent="0.35">
      <c r="A430" t="s">
        <v>686</v>
      </c>
      <c r="B430" t="s">
        <v>784</v>
      </c>
      <c r="C430">
        <v>178</v>
      </c>
      <c r="D430">
        <v>1</v>
      </c>
      <c r="E430" t="s">
        <v>780</v>
      </c>
      <c r="F430">
        <v>0.13639999999999999</v>
      </c>
      <c r="G430">
        <v>0</v>
      </c>
      <c r="H430" s="5">
        <v>9.9000000000000005E-2</v>
      </c>
    </row>
    <row r="431" spans="1:8" x14ac:dyDescent="0.35">
      <c r="A431" t="s">
        <v>548</v>
      </c>
      <c r="B431" t="s">
        <v>784</v>
      </c>
      <c r="C431">
        <v>690</v>
      </c>
      <c r="D431">
        <v>3</v>
      </c>
      <c r="E431" t="s">
        <v>780</v>
      </c>
      <c r="F431">
        <v>0.16769999999999999</v>
      </c>
      <c r="G431">
        <v>0</v>
      </c>
      <c r="H431" s="5">
        <v>0.121</v>
      </c>
    </row>
    <row r="432" spans="1:8" x14ac:dyDescent="0.35">
      <c r="A432" t="s">
        <v>530</v>
      </c>
      <c r="B432" t="s">
        <v>784</v>
      </c>
      <c r="C432">
        <v>324</v>
      </c>
      <c r="D432">
        <v>1</v>
      </c>
      <c r="E432" t="s">
        <v>780</v>
      </c>
      <c r="F432">
        <v>0.14779999999999999</v>
      </c>
      <c r="G432">
        <v>0</v>
      </c>
      <c r="H432" s="5">
        <v>0.107</v>
      </c>
    </row>
    <row r="433" spans="1:8" x14ac:dyDescent="0.35">
      <c r="A433" t="s">
        <v>656</v>
      </c>
      <c r="B433" t="s">
        <v>784</v>
      </c>
      <c r="C433">
        <v>767</v>
      </c>
      <c r="D433">
        <v>1</v>
      </c>
      <c r="E433" t="s">
        <v>780</v>
      </c>
      <c r="F433">
        <v>0.1636</v>
      </c>
      <c r="G433">
        <v>0</v>
      </c>
      <c r="H433" s="5">
        <v>0.11799999999999999</v>
      </c>
    </row>
    <row r="434" spans="1:8" x14ac:dyDescent="0.35">
      <c r="A434" t="s">
        <v>667</v>
      </c>
      <c r="B434" t="s">
        <v>784</v>
      </c>
      <c r="C434">
        <v>0</v>
      </c>
      <c r="D434">
        <v>1</v>
      </c>
      <c r="E434" t="s">
        <v>782</v>
      </c>
      <c r="F434">
        <v>0.17610000000000001</v>
      </c>
      <c r="G434">
        <v>1</v>
      </c>
      <c r="H434" s="5">
        <v>0.80100000000000005</v>
      </c>
    </row>
    <row r="435" spans="1:8" x14ac:dyDescent="0.35">
      <c r="A435" t="s">
        <v>276</v>
      </c>
      <c r="B435" t="s">
        <v>784</v>
      </c>
      <c r="C435">
        <v>317</v>
      </c>
      <c r="D435">
        <v>2</v>
      </c>
      <c r="E435" t="s">
        <v>780</v>
      </c>
      <c r="F435">
        <v>0.1787</v>
      </c>
      <c r="G435">
        <v>0</v>
      </c>
      <c r="H435" s="5">
        <v>0.129</v>
      </c>
    </row>
    <row r="436" spans="1:8" x14ac:dyDescent="0.35">
      <c r="A436" t="s">
        <v>283</v>
      </c>
      <c r="B436" t="s">
        <v>784</v>
      </c>
      <c r="C436">
        <v>225</v>
      </c>
      <c r="D436">
        <v>2</v>
      </c>
      <c r="E436" t="s">
        <v>780</v>
      </c>
      <c r="F436">
        <v>0.1573</v>
      </c>
      <c r="G436">
        <v>0</v>
      </c>
      <c r="H436" s="5">
        <v>0.114</v>
      </c>
    </row>
    <row r="437" spans="1:8" x14ac:dyDescent="0.35">
      <c r="A437" t="s">
        <v>640</v>
      </c>
      <c r="B437" t="s">
        <v>784</v>
      </c>
      <c r="C437">
        <v>10</v>
      </c>
      <c r="D437">
        <v>1</v>
      </c>
      <c r="E437" t="s">
        <v>780</v>
      </c>
      <c r="F437">
        <v>0.1565</v>
      </c>
      <c r="G437">
        <v>0</v>
      </c>
      <c r="H437" s="5">
        <v>0.113</v>
      </c>
    </row>
    <row r="438" spans="1:8" x14ac:dyDescent="0.35">
      <c r="A438" t="s">
        <v>638</v>
      </c>
      <c r="B438" t="s">
        <v>784</v>
      </c>
      <c r="C438">
        <v>30</v>
      </c>
      <c r="D438">
        <v>1</v>
      </c>
      <c r="E438" t="s">
        <v>780</v>
      </c>
      <c r="F438">
        <v>0.16350000000000001</v>
      </c>
      <c r="G438">
        <v>0</v>
      </c>
      <c r="H438" s="5">
        <v>0.11799999999999999</v>
      </c>
    </row>
    <row r="439" spans="1:8" x14ac:dyDescent="0.35">
      <c r="A439" t="s">
        <v>663</v>
      </c>
      <c r="B439" t="s">
        <v>784</v>
      </c>
      <c r="C439">
        <v>90</v>
      </c>
      <c r="D439">
        <v>1</v>
      </c>
      <c r="E439" t="s">
        <v>780</v>
      </c>
      <c r="F439">
        <v>0.16880000000000001</v>
      </c>
      <c r="G439">
        <v>0</v>
      </c>
      <c r="H439" s="5">
        <v>0.122</v>
      </c>
    </row>
    <row r="440" spans="1:8" x14ac:dyDescent="0.35">
      <c r="A440" t="s">
        <v>713</v>
      </c>
      <c r="B440" t="s">
        <v>784</v>
      </c>
      <c r="C440">
        <v>5</v>
      </c>
      <c r="D440">
        <v>1</v>
      </c>
      <c r="E440" t="s">
        <v>780</v>
      </c>
      <c r="F440">
        <v>0.18160000000000001</v>
      </c>
      <c r="G440">
        <v>0</v>
      </c>
      <c r="H440" s="5">
        <v>0.13100000000000001</v>
      </c>
    </row>
    <row r="441" spans="1:8" x14ac:dyDescent="0.35">
      <c r="A441" t="s">
        <v>724</v>
      </c>
      <c r="B441" t="s">
        <v>784</v>
      </c>
      <c r="C441">
        <v>99</v>
      </c>
      <c r="D441">
        <v>4</v>
      </c>
      <c r="E441" t="s">
        <v>780</v>
      </c>
      <c r="F441">
        <v>0.18440000000000001</v>
      </c>
      <c r="G441">
        <v>0</v>
      </c>
      <c r="H441" s="5">
        <v>0.13300000000000001</v>
      </c>
    </row>
    <row r="442" spans="1:8" x14ac:dyDescent="0.35">
      <c r="A442" t="s">
        <v>234</v>
      </c>
      <c r="B442" t="s">
        <v>784</v>
      </c>
      <c r="C442">
        <v>241</v>
      </c>
      <c r="D442">
        <v>1</v>
      </c>
      <c r="E442" t="s">
        <v>780</v>
      </c>
      <c r="F442">
        <v>0.53459999999999996</v>
      </c>
      <c r="G442">
        <v>0</v>
      </c>
      <c r="H442" s="5">
        <v>0.38600000000000001</v>
      </c>
    </row>
    <row r="443" spans="1:8" x14ac:dyDescent="0.35">
      <c r="A443" t="s">
        <v>269</v>
      </c>
      <c r="B443" t="s">
        <v>784</v>
      </c>
      <c r="C443">
        <v>111</v>
      </c>
      <c r="D443">
        <v>2</v>
      </c>
      <c r="E443" t="s">
        <v>780</v>
      </c>
      <c r="F443">
        <v>0.42209999999999998</v>
      </c>
      <c r="G443">
        <v>0</v>
      </c>
      <c r="H443" s="5">
        <v>0.30499999999999999</v>
      </c>
    </row>
    <row r="444" spans="1:8" x14ac:dyDescent="0.35">
      <c r="A444" t="s">
        <v>721</v>
      </c>
      <c r="B444" t="s">
        <v>784</v>
      </c>
      <c r="C444">
        <v>279</v>
      </c>
      <c r="D444">
        <v>8</v>
      </c>
      <c r="E444" t="s">
        <v>780</v>
      </c>
      <c r="F444">
        <v>0.4249</v>
      </c>
      <c r="G444">
        <v>0</v>
      </c>
      <c r="H444" s="5">
        <v>0.307</v>
      </c>
    </row>
    <row r="445" spans="1:8" x14ac:dyDescent="0.35">
      <c r="A445" t="s">
        <v>689</v>
      </c>
      <c r="B445" t="s">
        <v>784</v>
      </c>
      <c r="C445">
        <v>274</v>
      </c>
      <c r="D445">
        <v>4</v>
      </c>
      <c r="E445" t="s">
        <v>780</v>
      </c>
      <c r="F445">
        <v>0.42809999999999998</v>
      </c>
      <c r="G445">
        <v>0</v>
      </c>
      <c r="H445" s="5">
        <v>0.309</v>
      </c>
    </row>
    <row r="446" spans="1:8" x14ac:dyDescent="0.35">
      <c r="A446" t="s">
        <v>706</v>
      </c>
      <c r="B446" t="s">
        <v>784</v>
      </c>
      <c r="C446">
        <v>136</v>
      </c>
      <c r="D446">
        <v>2</v>
      </c>
      <c r="E446" t="s">
        <v>780</v>
      </c>
      <c r="F446">
        <v>0.41349999999999998</v>
      </c>
      <c r="G446">
        <v>0</v>
      </c>
      <c r="H446" s="5">
        <v>0.29899999999999999</v>
      </c>
    </row>
    <row r="447" spans="1:8" x14ac:dyDescent="0.35">
      <c r="A447" t="s">
        <v>659</v>
      </c>
      <c r="B447" t="s">
        <v>784</v>
      </c>
      <c r="C447">
        <v>220</v>
      </c>
      <c r="D447">
        <v>3</v>
      </c>
      <c r="E447" t="s">
        <v>780</v>
      </c>
      <c r="F447">
        <v>0.66890000000000005</v>
      </c>
      <c r="G447">
        <v>0</v>
      </c>
      <c r="H447" s="5">
        <v>0.48299999999999998</v>
      </c>
    </row>
    <row r="448" spans="1:8" x14ac:dyDescent="0.35">
      <c r="A448" t="s">
        <v>626</v>
      </c>
      <c r="B448" t="s">
        <v>784</v>
      </c>
      <c r="C448">
        <v>762</v>
      </c>
      <c r="D448">
        <v>1</v>
      </c>
      <c r="E448" t="s">
        <v>780</v>
      </c>
      <c r="F448">
        <v>0.31929999999999997</v>
      </c>
      <c r="G448">
        <v>0</v>
      </c>
      <c r="H448" s="5">
        <v>0.23100000000000001</v>
      </c>
    </row>
    <row r="449" spans="1:8" x14ac:dyDescent="0.35">
      <c r="A449" t="s">
        <v>636</v>
      </c>
      <c r="B449" t="s">
        <v>784</v>
      </c>
      <c r="C449" s="6">
        <v>1783</v>
      </c>
      <c r="D449">
        <v>1</v>
      </c>
      <c r="E449" t="s">
        <v>780</v>
      </c>
      <c r="F449">
        <v>0.29270000000000002</v>
      </c>
      <c r="G449">
        <v>0</v>
      </c>
      <c r="H449" s="5">
        <v>0.21199999999999999</v>
      </c>
    </row>
    <row r="450" spans="1:8" x14ac:dyDescent="0.35">
      <c r="A450" t="s">
        <v>564</v>
      </c>
      <c r="B450" t="s">
        <v>784</v>
      </c>
      <c r="C450">
        <v>258</v>
      </c>
      <c r="D450">
        <v>5</v>
      </c>
      <c r="E450" t="s">
        <v>780</v>
      </c>
      <c r="F450">
        <v>0.34989999999999999</v>
      </c>
      <c r="G450">
        <v>0</v>
      </c>
      <c r="H450" s="5">
        <v>0.253</v>
      </c>
    </row>
    <row r="451" spans="1:8" x14ac:dyDescent="0.35">
      <c r="A451" t="s">
        <v>715</v>
      </c>
      <c r="B451" t="s">
        <v>784</v>
      </c>
      <c r="C451">
        <v>58</v>
      </c>
      <c r="D451">
        <v>1</v>
      </c>
      <c r="E451" t="s">
        <v>780</v>
      </c>
      <c r="F451">
        <v>0.34460000000000002</v>
      </c>
      <c r="G451">
        <v>0</v>
      </c>
      <c r="H451" s="5">
        <v>0.249</v>
      </c>
    </row>
    <row r="452" spans="1:8" x14ac:dyDescent="0.35">
      <c r="A452" t="s">
        <v>678</v>
      </c>
      <c r="B452" t="s">
        <v>784</v>
      </c>
      <c r="C452">
        <v>355</v>
      </c>
      <c r="D452">
        <v>2</v>
      </c>
      <c r="E452" t="s">
        <v>780</v>
      </c>
      <c r="F452">
        <v>0.29659999999999997</v>
      </c>
      <c r="G452">
        <v>0</v>
      </c>
      <c r="H452" s="5">
        <v>0.214</v>
      </c>
    </row>
    <row r="453" spans="1:8" x14ac:dyDescent="0.35">
      <c r="A453" t="s">
        <v>717</v>
      </c>
      <c r="B453" t="s">
        <v>784</v>
      </c>
      <c r="C453" s="6">
        <v>9028</v>
      </c>
      <c r="D453">
        <v>2</v>
      </c>
      <c r="E453" t="s">
        <v>780</v>
      </c>
      <c r="F453">
        <v>0.25850000000000001</v>
      </c>
      <c r="G453">
        <v>0</v>
      </c>
      <c r="H453" s="5">
        <v>0.187</v>
      </c>
    </row>
    <row r="454" spans="1:8" x14ac:dyDescent="0.35">
      <c r="A454" t="s">
        <v>157</v>
      </c>
      <c r="B454" t="s">
        <v>784</v>
      </c>
      <c r="C454">
        <v>170</v>
      </c>
      <c r="D454">
        <v>3</v>
      </c>
      <c r="E454" t="s">
        <v>780</v>
      </c>
      <c r="F454">
        <v>0.3785</v>
      </c>
      <c r="G454">
        <v>0</v>
      </c>
      <c r="H454" s="5">
        <v>0.27400000000000002</v>
      </c>
    </row>
    <row r="455" spans="1:8" x14ac:dyDescent="0.35">
      <c r="A455" t="s">
        <v>697</v>
      </c>
      <c r="B455" t="s">
        <v>784</v>
      </c>
      <c r="C455">
        <v>75</v>
      </c>
      <c r="D455">
        <v>1</v>
      </c>
      <c r="E455" t="s">
        <v>780</v>
      </c>
      <c r="F455">
        <v>0.44829999999999998</v>
      </c>
      <c r="G455">
        <v>0</v>
      </c>
      <c r="H455" s="5">
        <v>0.32400000000000001</v>
      </c>
    </row>
    <row r="456" spans="1:8" x14ac:dyDescent="0.35">
      <c r="A456" t="s">
        <v>150</v>
      </c>
      <c r="B456" t="s">
        <v>784</v>
      </c>
      <c r="C456">
        <v>140</v>
      </c>
      <c r="D456">
        <v>1</v>
      </c>
      <c r="E456" t="s">
        <v>780</v>
      </c>
      <c r="F456">
        <v>0.44109999999999999</v>
      </c>
      <c r="G456">
        <v>0</v>
      </c>
      <c r="H456" s="5">
        <v>0.31900000000000001</v>
      </c>
    </row>
    <row r="457" spans="1:8" x14ac:dyDescent="0.35">
      <c r="A457" t="s">
        <v>661</v>
      </c>
      <c r="B457" t="s">
        <v>784</v>
      </c>
      <c r="C457">
        <v>319</v>
      </c>
      <c r="D457">
        <v>1</v>
      </c>
      <c r="E457" t="s">
        <v>780</v>
      </c>
      <c r="F457">
        <v>0.44450000000000001</v>
      </c>
      <c r="G457">
        <v>0</v>
      </c>
      <c r="H457" s="5">
        <v>0.32100000000000001</v>
      </c>
    </row>
    <row r="458" spans="1:8" x14ac:dyDescent="0.35">
      <c r="A458" t="s">
        <v>560</v>
      </c>
      <c r="B458" t="s">
        <v>784</v>
      </c>
      <c r="C458">
        <v>112</v>
      </c>
      <c r="D458">
        <v>1</v>
      </c>
      <c r="E458" t="s">
        <v>780</v>
      </c>
      <c r="F458">
        <v>0.41920000000000002</v>
      </c>
      <c r="G458">
        <v>0</v>
      </c>
      <c r="H458" s="5">
        <v>0.30299999999999999</v>
      </c>
    </row>
    <row r="459" spans="1:8" x14ac:dyDescent="0.35">
      <c r="A459" t="s">
        <v>542</v>
      </c>
      <c r="B459" t="s">
        <v>784</v>
      </c>
      <c r="C459">
        <v>441</v>
      </c>
      <c r="D459">
        <v>6</v>
      </c>
      <c r="E459" t="s">
        <v>780</v>
      </c>
      <c r="F459">
        <v>0.55079999999999996</v>
      </c>
      <c r="G459">
        <v>0</v>
      </c>
      <c r="H459" s="5">
        <v>0.39800000000000002</v>
      </c>
    </row>
    <row r="460" spans="1:8" x14ac:dyDescent="0.35">
      <c r="A460" t="s">
        <v>688</v>
      </c>
      <c r="B460" t="s">
        <v>784</v>
      </c>
      <c r="C460">
        <v>192</v>
      </c>
      <c r="D460">
        <v>2</v>
      </c>
      <c r="E460" t="s">
        <v>780</v>
      </c>
      <c r="F460">
        <v>0.79059999999999997</v>
      </c>
      <c r="G460">
        <v>0</v>
      </c>
      <c r="H460" s="5">
        <v>0.57099999999999995</v>
      </c>
    </row>
    <row r="461" spans="1:8" x14ac:dyDescent="0.35">
      <c r="A461" t="s">
        <v>703</v>
      </c>
      <c r="B461" t="s">
        <v>784</v>
      </c>
      <c r="C461">
        <v>234</v>
      </c>
      <c r="D461">
        <v>1</v>
      </c>
      <c r="E461" t="s">
        <v>780</v>
      </c>
      <c r="F461">
        <v>0.72919999999999996</v>
      </c>
      <c r="G461">
        <v>0</v>
      </c>
      <c r="H461" s="5">
        <v>0.52700000000000002</v>
      </c>
    </row>
    <row r="462" spans="1:8" x14ac:dyDescent="0.35">
      <c r="A462" t="s">
        <v>521</v>
      </c>
      <c r="B462" t="s">
        <v>784</v>
      </c>
      <c r="C462">
        <v>332</v>
      </c>
      <c r="D462">
        <v>1</v>
      </c>
      <c r="E462" t="s">
        <v>780</v>
      </c>
      <c r="F462">
        <v>0.74590000000000001</v>
      </c>
      <c r="G462">
        <v>0</v>
      </c>
      <c r="H462" s="5">
        <v>0.53900000000000003</v>
      </c>
    </row>
    <row r="463" spans="1:8" x14ac:dyDescent="0.35">
      <c r="A463" t="s">
        <v>550</v>
      </c>
      <c r="B463" t="s">
        <v>784</v>
      </c>
      <c r="C463">
        <v>105</v>
      </c>
      <c r="D463">
        <v>1</v>
      </c>
      <c r="E463" t="s">
        <v>780</v>
      </c>
      <c r="F463">
        <v>0.35780000000000001</v>
      </c>
      <c r="G463">
        <v>0</v>
      </c>
      <c r="H463" s="5">
        <v>0.25900000000000001</v>
      </c>
    </row>
    <row r="464" spans="1:8" x14ac:dyDescent="0.35">
      <c r="A464" t="s">
        <v>586</v>
      </c>
      <c r="B464" t="s">
        <v>784</v>
      </c>
      <c r="C464">
        <v>207</v>
      </c>
      <c r="D464">
        <v>2</v>
      </c>
      <c r="E464" t="s">
        <v>780</v>
      </c>
      <c r="F464">
        <v>0.44180000000000003</v>
      </c>
      <c r="G464">
        <v>0</v>
      </c>
      <c r="H464" s="5">
        <v>0.31900000000000001</v>
      </c>
    </row>
    <row r="465" spans="1:8" x14ac:dyDescent="0.35">
      <c r="A465" t="s">
        <v>682</v>
      </c>
      <c r="B465" t="s">
        <v>784</v>
      </c>
      <c r="C465">
        <v>202</v>
      </c>
      <c r="D465">
        <v>1</v>
      </c>
      <c r="E465" t="s">
        <v>780</v>
      </c>
      <c r="F465">
        <v>0.4395</v>
      </c>
      <c r="G465">
        <v>0</v>
      </c>
      <c r="H465" s="5">
        <v>0.318</v>
      </c>
    </row>
    <row r="466" spans="1:8" x14ac:dyDescent="0.35">
      <c r="A466" t="s">
        <v>588</v>
      </c>
      <c r="B466" t="s">
        <v>784</v>
      </c>
      <c r="C466">
        <v>563</v>
      </c>
      <c r="D466">
        <v>4</v>
      </c>
      <c r="E466" t="s">
        <v>780</v>
      </c>
      <c r="F466">
        <v>0.43990000000000001</v>
      </c>
      <c r="G466">
        <v>0</v>
      </c>
      <c r="H466" s="5">
        <v>0.318</v>
      </c>
    </row>
    <row r="467" spans="1:8" x14ac:dyDescent="0.35">
      <c r="A467" t="s">
        <v>648</v>
      </c>
      <c r="B467" t="s">
        <v>784</v>
      </c>
      <c r="C467">
        <v>331</v>
      </c>
      <c r="D467">
        <v>2</v>
      </c>
      <c r="E467" t="s">
        <v>780</v>
      </c>
      <c r="F467">
        <v>0.42880000000000001</v>
      </c>
      <c r="G467">
        <v>0</v>
      </c>
      <c r="H467" s="5">
        <v>0.31</v>
      </c>
    </row>
    <row r="468" spans="1:8" x14ac:dyDescent="0.35">
      <c r="A468" t="s">
        <v>620</v>
      </c>
      <c r="B468" t="s">
        <v>784</v>
      </c>
      <c r="C468" s="6">
        <v>5241</v>
      </c>
      <c r="D468">
        <v>5</v>
      </c>
      <c r="E468" t="s">
        <v>780</v>
      </c>
      <c r="F468">
        <v>0.28489999999999999</v>
      </c>
      <c r="G468">
        <v>0</v>
      </c>
      <c r="H468" s="5">
        <v>0.20599999999999999</v>
      </c>
    </row>
    <row r="469" spans="1:8" x14ac:dyDescent="0.35">
      <c r="A469" t="s">
        <v>694</v>
      </c>
      <c r="B469" t="s">
        <v>784</v>
      </c>
      <c r="C469">
        <v>593</v>
      </c>
      <c r="D469">
        <v>3</v>
      </c>
      <c r="E469" t="s">
        <v>780</v>
      </c>
      <c r="F469">
        <v>0.65300000000000002</v>
      </c>
      <c r="G469">
        <v>0</v>
      </c>
      <c r="H469" s="5">
        <v>0.47199999999999998</v>
      </c>
    </row>
    <row r="470" spans="1:8" x14ac:dyDescent="0.35">
      <c r="A470" t="s">
        <v>576</v>
      </c>
      <c r="B470" t="s">
        <v>784</v>
      </c>
      <c r="C470">
        <v>87</v>
      </c>
      <c r="D470">
        <v>1</v>
      </c>
      <c r="E470" t="s">
        <v>780</v>
      </c>
      <c r="F470">
        <v>0.44450000000000001</v>
      </c>
      <c r="G470">
        <v>0</v>
      </c>
      <c r="H470" s="5">
        <v>0.32100000000000001</v>
      </c>
    </row>
    <row r="471" spans="1:8" x14ac:dyDescent="0.35">
      <c r="A471" t="s">
        <v>241</v>
      </c>
      <c r="B471" t="s">
        <v>784</v>
      </c>
      <c r="C471">
        <v>53</v>
      </c>
      <c r="D471">
        <v>2</v>
      </c>
      <c r="E471" t="s">
        <v>780</v>
      </c>
      <c r="F471">
        <v>0.51229999999999998</v>
      </c>
      <c r="G471">
        <v>0</v>
      </c>
      <c r="H471" s="5">
        <v>0.37</v>
      </c>
    </row>
    <row r="472" spans="1:8" x14ac:dyDescent="0.35">
      <c r="A472" t="s">
        <v>290</v>
      </c>
      <c r="B472" t="s">
        <v>784</v>
      </c>
      <c r="C472">
        <v>84</v>
      </c>
      <c r="D472">
        <v>1</v>
      </c>
      <c r="E472" t="s">
        <v>780</v>
      </c>
      <c r="F472">
        <v>0.63270000000000004</v>
      </c>
      <c r="G472">
        <v>0</v>
      </c>
      <c r="H472" s="5">
        <v>0.45700000000000002</v>
      </c>
    </row>
    <row r="473" spans="1:8" x14ac:dyDescent="0.35">
      <c r="A473" t="s">
        <v>248</v>
      </c>
      <c r="B473" t="s">
        <v>784</v>
      </c>
      <c r="C473">
        <v>381</v>
      </c>
      <c r="D473">
        <v>1</v>
      </c>
      <c r="E473" t="s">
        <v>780</v>
      </c>
      <c r="F473">
        <v>0.30180000000000001</v>
      </c>
      <c r="G473">
        <v>0</v>
      </c>
      <c r="H473" s="5">
        <v>0.218</v>
      </c>
    </row>
    <row r="474" spans="1:8" x14ac:dyDescent="0.35">
      <c r="A474" t="s">
        <v>262</v>
      </c>
      <c r="B474" t="s">
        <v>784</v>
      </c>
      <c r="C474">
        <v>441</v>
      </c>
      <c r="D474">
        <v>2</v>
      </c>
      <c r="E474" t="s">
        <v>780</v>
      </c>
      <c r="F474">
        <v>0.317</v>
      </c>
      <c r="G474">
        <v>0</v>
      </c>
      <c r="H474" s="5">
        <v>0.22900000000000001</v>
      </c>
    </row>
    <row r="475" spans="1:8" x14ac:dyDescent="0.35">
      <c r="A475" t="s">
        <v>517</v>
      </c>
      <c r="B475" t="s">
        <v>784</v>
      </c>
      <c r="C475">
        <v>222</v>
      </c>
      <c r="D475">
        <v>2</v>
      </c>
      <c r="E475" t="s">
        <v>780</v>
      </c>
      <c r="F475">
        <v>0.28689999999999999</v>
      </c>
      <c r="G475">
        <v>0</v>
      </c>
      <c r="H475" s="5">
        <v>0.20699999999999999</v>
      </c>
    </row>
    <row r="476" spans="1:8" x14ac:dyDescent="0.35">
      <c r="A476" t="s">
        <v>536</v>
      </c>
      <c r="B476" t="s">
        <v>784</v>
      </c>
      <c r="C476">
        <v>27</v>
      </c>
      <c r="D476">
        <v>1</v>
      </c>
      <c r="E476" t="s">
        <v>781</v>
      </c>
      <c r="F476">
        <v>0.78590000000000004</v>
      </c>
      <c r="G476">
        <v>1</v>
      </c>
      <c r="H476" s="5">
        <v>1.242</v>
      </c>
    </row>
    <row r="477" spans="1:8" x14ac:dyDescent="0.35">
      <c r="A477" t="s">
        <v>524</v>
      </c>
      <c r="B477" t="s">
        <v>784</v>
      </c>
      <c r="C477">
        <v>255</v>
      </c>
      <c r="D477">
        <v>3</v>
      </c>
      <c r="E477" t="s">
        <v>780</v>
      </c>
      <c r="F477">
        <v>0.51549999999999996</v>
      </c>
      <c r="G477">
        <v>0</v>
      </c>
      <c r="H477" s="5">
        <v>0.373</v>
      </c>
    </row>
    <row r="478" spans="1:8" x14ac:dyDescent="0.35">
      <c r="A478" t="s">
        <v>434</v>
      </c>
      <c r="B478" t="s">
        <v>784</v>
      </c>
      <c r="C478">
        <v>0</v>
      </c>
      <c r="D478">
        <v>1</v>
      </c>
      <c r="E478" t="s">
        <v>781</v>
      </c>
      <c r="F478">
        <v>0.79349999999999998</v>
      </c>
      <c r="G478">
        <v>1</v>
      </c>
      <c r="H478" s="5">
        <v>1.2470000000000001</v>
      </c>
    </row>
    <row r="479" spans="1:8" x14ac:dyDescent="0.35">
      <c r="A479" t="s">
        <v>533</v>
      </c>
      <c r="B479" t="s">
        <v>784</v>
      </c>
      <c r="C479" s="6">
        <v>32588</v>
      </c>
      <c r="D479">
        <v>1</v>
      </c>
      <c r="E479" t="s">
        <v>780</v>
      </c>
      <c r="F479">
        <v>0.30199999999999999</v>
      </c>
      <c r="G479">
        <v>0</v>
      </c>
      <c r="H479" s="5">
        <v>0.218</v>
      </c>
    </row>
    <row r="480" spans="1:8" x14ac:dyDescent="0.35">
      <c r="A480" t="s">
        <v>572</v>
      </c>
      <c r="B480" t="s">
        <v>784</v>
      </c>
      <c r="C480" s="6">
        <v>32588</v>
      </c>
      <c r="D480">
        <v>1</v>
      </c>
      <c r="E480" t="s">
        <v>780</v>
      </c>
      <c r="F480">
        <v>0.30199999999999999</v>
      </c>
      <c r="G480">
        <v>0</v>
      </c>
      <c r="H480" s="5">
        <v>0.218</v>
      </c>
    </row>
    <row r="481" spans="1:8" x14ac:dyDescent="0.35">
      <c r="A481" t="s">
        <v>582</v>
      </c>
      <c r="B481" t="s">
        <v>784</v>
      </c>
      <c r="C481">
        <v>192</v>
      </c>
      <c r="D481">
        <v>3</v>
      </c>
      <c r="E481" t="s">
        <v>783</v>
      </c>
      <c r="F481">
        <v>0.45469999999999999</v>
      </c>
      <c r="G481">
        <v>1</v>
      </c>
      <c r="H481" s="5">
        <v>1.002</v>
      </c>
    </row>
    <row r="482" spans="1:8" x14ac:dyDescent="0.35">
      <c r="A482" t="s">
        <v>590</v>
      </c>
      <c r="B482" t="s">
        <v>784</v>
      </c>
      <c r="C482">
        <v>465</v>
      </c>
      <c r="D482">
        <v>2</v>
      </c>
      <c r="E482" t="s">
        <v>780</v>
      </c>
      <c r="F482">
        <v>0.58789999999999998</v>
      </c>
      <c r="G482">
        <v>0</v>
      </c>
      <c r="H482" s="5">
        <v>0.42499999999999999</v>
      </c>
    </row>
    <row r="483" spans="1:8" x14ac:dyDescent="0.35">
      <c r="A483" t="s">
        <v>693</v>
      </c>
      <c r="B483" t="s">
        <v>784</v>
      </c>
      <c r="C483">
        <v>0</v>
      </c>
      <c r="D483">
        <v>1</v>
      </c>
      <c r="E483" t="s">
        <v>782</v>
      </c>
      <c r="F483">
        <v>0.78469999999999995</v>
      </c>
      <c r="G483">
        <v>1</v>
      </c>
      <c r="H483" s="5">
        <v>1.2410000000000001</v>
      </c>
    </row>
    <row r="484" spans="1:8" x14ac:dyDescent="0.35">
      <c r="A484" t="s">
        <v>646</v>
      </c>
      <c r="B484" t="s">
        <v>784</v>
      </c>
      <c r="C484">
        <v>224</v>
      </c>
      <c r="D484">
        <v>1</v>
      </c>
      <c r="E484" t="s">
        <v>780</v>
      </c>
      <c r="F484">
        <v>0.54349999999999998</v>
      </c>
      <c r="G484">
        <v>0</v>
      </c>
      <c r="H484" s="5">
        <v>0.39300000000000002</v>
      </c>
    </row>
    <row r="485" spans="1:8" x14ac:dyDescent="0.35">
      <c r="A485" t="s">
        <v>353</v>
      </c>
      <c r="B485" t="s">
        <v>784</v>
      </c>
      <c r="C485">
        <v>88</v>
      </c>
      <c r="D485">
        <v>2</v>
      </c>
      <c r="E485" t="s">
        <v>780</v>
      </c>
      <c r="F485">
        <v>0.63839999999999997</v>
      </c>
      <c r="G485">
        <v>0</v>
      </c>
      <c r="H485" s="5">
        <v>0.46100000000000002</v>
      </c>
    </row>
    <row r="486" spans="1:8" x14ac:dyDescent="0.35">
      <c r="A486" t="s">
        <v>318</v>
      </c>
      <c r="B486" t="s">
        <v>784</v>
      </c>
      <c r="C486">
        <v>10</v>
      </c>
      <c r="D486">
        <v>1</v>
      </c>
      <c r="E486" t="s">
        <v>780</v>
      </c>
      <c r="F486">
        <v>0.70599999999999996</v>
      </c>
      <c r="G486">
        <v>0</v>
      </c>
      <c r="H486" s="5">
        <v>0.51</v>
      </c>
    </row>
    <row r="487" spans="1:8" x14ac:dyDescent="0.35">
      <c r="A487" t="s">
        <v>346</v>
      </c>
      <c r="B487" t="s">
        <v>784</v>
      </c>
      <c r="C487">
        <v>78</v>
      </c>
      <c r="D487">
        <v>1</v>
      </c>
      <c r="E487" t="s">
        <v>781</v>
      </c>
      <c r="F487">
        <v>0.81069999999999998</v>
      </c>
      <c r="G487">
        <v>1</v>
      </c>
      <c r="H487" s="5">
        <v>1.2589999999999999</v>
      </c>
    </row>
    <row r="488" spans="1:8" x14ac:dyDescent="0.35">
      <c r="A488" t="s">
        <v>696</v>
      </c>
      <c r="B488" t="s">
        <v>784</v>
      </c>
      <c r="C488">
        <v>202</v>
      </c>
      <c r="D488">
        <v>1</v>
      </c>
      <c r="E488" t="s">
        <v>780</v>
      </c>
      <c r="F488">
        <v>0.29870000000000002</v>
      </c>
      <c r="G488">
        <v>0</v>
      </c>
      <c r="H488" s="5">
        <v>0.216</v>
      </c>
    </row>
    <row r="489" spans="1:8" x14ac:dyDescent="0.35">
      <c r="A489" t="s">
        <v>485</v>
      </c>
      <c r="B489" t="s">
        <v>784</v>
      </c>
      <c r="C489">
        <v>181</v>
      </c>
      <c r="D489">
        <v>2</v>
      </c>
      <c r="E489" t="s">
        <v>780</v>
      </c>
      <c r="F489">
        <v>0.56310000000000004</v>
      </c>
      <c r="G489">
        <v>0</v>
      </c>
      <c r="H489" s="5">
        <v>0.40699999999999997</v>
      </c>
    </row>
    <row r="490" spans="1:8" x14ac:dyDescent="0.35">
      <c r="A490" t="s">
        <v>616</v>
      </c>
      <c r="B490" t="s">
        <v>784</v>
      </c>
      <c r="C490">
        <v>30</v>
      </c>
      <c r="D490">
        <v>1</v>
      </c>
      <c r="E490" t="s">
        <v>780</v>
      </c>
      <c r="F490">
        <v>0.70840000000000003</v>
      </c>
      <c r="G490">
        <v>0</v>
      </c>
      <c r="H490" s="5">
        <v>0.51200000000000001</v>
      </c>
    </row>
    <row r="491" spans="1:8" x14ac:dyDescent="0.35">
      <c r="A491" t="s">
        <v>199</v>
      </c>
      <c r="B491" t="s">
        <v>784</v>
      </c>
      <c r="C491">
        <v>129</v>
      </c>
      <c r="D491">
        <v>1</v>
      </c>
      <c r="E491" t="s">
        <v>780</v>
      </c>
      <c r="F491">
        <v>0.25309999999999999</v>
      </c>
      <c r="G491">
        <v>0</v>
      </c>
      <c r="H491" s="5">
        <v>0.183</v>
      </c>
    </row>
    <row r="492" spans="1:8" x14ac:dyDescent="0.35">
      <c r="A492" t="s">
        <v>685</v>
      </c>
      <c r="B492" t="s">
        <v>784</v>
      </c>
      <c r="C492">
        <v>847</v>
      </c>
      <c r="D492">
        <v>3</v>
      </c>
      <c r="E492" t="s">
        <v>780</v>
      </c>
      <c r="F492">
        <v>0.26140000000000002</v>
      </c>
      <c r="G492">
        <v>0</v>
      </c>
      <c r="H492" s="5">
        <v>0.189</v>
      </c>
    </row>
    <row r="493" spans="1:8" x14ac:dyDescent="0.35">
      <c r="A493" t="s">
        <v>311</v>
      </c>
      <c r="B493" t="s">
        <v>784</v>
      </c>
      <c r="C493" s="6">
        <v>2184</v>
      </c>
      <c r="D493">
        <v>5</v>
      </c>
      <c r="E493" t="s">
        <v>780</v>
      </c>
      <c r="F493">
        <v>0.24260000000000001</v>
      </c>
      <c r="G493">
        <v>0</v>
      </c>
      <c r="H493" s="5">
        <v>0.17499999999999999</v>
      </c>
    </row>
    <row r="494" spans="1:8" x14ac:dyDescent="0.35">
      <c r="A494" t="s">
        <v>544</v>
      </c>
      <c r="B494" t="s">
        <v>784</v>
      </c>
      <c r="C494">
        <v>21</v>
      </c>
      <c r="D494">
        <v>1</v>
      </c>
      <c r="E494" t="s">
        <v>780</v>
      </c>
      <c r="F494">
        <v>0.26829999999999998</v>
      </c>
      <c r="G494">
        <v>0</v>
      </c>
      <c r="H494" s="5">
        <v>0.19400000000000001</v>
      </c>
    </row>
    <row r="495" spans="1:8" x14ac:dyDescent="0.35">
      <c r="A495" t="s">
        <v>374</v>
      </c>
      <c r="B495" t="s">
        <v>784</v>
      </c>
      <c r="C495">
        <v>114</v>
      </c>
      <c r="D495">
        <v>1</v>
      </c>
      <c r="E495" t="s">
        <v>780</v>
      </c>
      <c r="F495">
        <v>0.2112</v>
      </c>
      <c r="G495">
        <v>0</v>
      </c>
      <c r="H495" s="5">
        <v>0.153</v>
      </c>
    </row>
    <row r="496" spans="1:8" x14ac:dyDescent="0.35">
      <c r="A496" t="s">
        <v>449</v>
      </c>
      <c r="B496" t="s">
        <v>784</v>
      </c>
      <c r="C496">
        <v>168</v>
      </c>
      <c r="D496">
        <v>1</v>
      </c>
      <c r="E496" t="s">
        <v>780</v>
      </c>
      <c r="F496">
        <v>0.24610000000000001</v>
      </c>
      <c r="G496">
        <v>0</v>
      </c>
      <c r="H496" s="5">
        <v>0.17799999999999999</v>
      </c>
    </row>
    <row r="497" spans="1:8" x14ac:dyDescent="0.35">
      <c r="A497" t="s">
        <v>566</v>
      </c>
      <c r="B497" t="s">
        <v>784</v>
      </c>
      <c r="C497">
        <v>0</v>
      </c>
      <c r="D497">
        <v>2</v>
      </c>
      <c r="E497" t="s">
        <v>781</v>
      </c>
      <c r="F497">
        <v>0.51770000000000005</v>
      </c>
      <c r="G497">
        <v>1</v>
      </c>
      <c r="H497" s="5">
        <v>1.048</v>
      </c>
    </row>
    <row r="498" spans="1:8" x14ac:dyDescent="0.35">
      <c r="A498" t="s">
        <v>570</v>
      </c>
      <c r="B498" t="s">
        <v>784</v>
      </c>
      <c r="C498">
        <v>143</v>
      </c>
      <c r="D498">
        <v>1</v>
      </c>
      <c r="E498" t="s">
        <v>780</v>
      </c>
      <c r="F498">
        <v>0.2382</v>
      </c>
      <c r="G498">
        <v>0</v>
      </c>
      <c r="H498" s="5">
        <v>0.17199999999999999</v>
      </c>
    </row>
    <row r="499" spans="1:8" x14ac:dyDescent="0.35">
      <c r="A499" t="s">
        <v>674</v>
      </c>
      <c r="B499" t="s">
        <v>784</v>
      </c>
      <c r="C499">
        <v>731</v>
      </c>
      <c r="D499">
        <v>2</v>
      </c>
      <c r="E499" t="s">
        <v>780</v>
      </c>
      <c r="F499">
        <v>0.24329999999999999</v>
      </c>
      <c r="G499">
        <v>0</v>
      </c>
      <c r="H499" s="5">
        <v>0.17599999999999999</v>
      </c>
    </row>
    <row r="500" spans="1:8" x14ac:dyDescent="0.35">
      <c r="A500" t="s">
        <v>592</v>
      </c>
      <c r="B500" t="s">
        <v>784</v>
      </c>
      <c r="C500">
        <v>230</v>
      </c>
      <c r="D500">
        <v>1</v>
      </c>
      <c r="E500" t="s">
        <v>780</v>
      </c>
      <c r="F500">
        <v>0.24610000000000001</v>
      </c>
      <c r="G500">
        <v>0</v>
      </c>
      <c r="H500" s="5">
        <v>0.17799999999999999</v>
      </c>
    </row>
    <row r="501" spans="1:8" x14ac:dyDescent="0.35">
      <c r="A501" t="s">
        <v>634</v>
      </c>
      <c r="B501" t="s">
        <v>784</v>
      </c>
      <c r="C501">
        <v>555</v>
      </c>
      <c r="D501">
        <v>3</v>
      </c>
      <c r="E501" t="s">
        <v>780</v>
      </c>
      <c r="F501">
        <v>0.28189999999999998</v>
      </c>
      <c r="G501">
        <v>0</v>
      </c>
      <c r="H501" s="5">
        <v>0.20399999999999999</v>
      </c>
    </row>
    <row r="502" spans="1:8" x14ac:dyDescent="0.35">
      <c r="A502" t="s">
        <v>644</v>
      </c>
      <c r="B502" t="s">
        <v>784</v>
      </c>
      <c r="C502">
        <v>74</v>
      </c>
      <c r="D502">
        <v>1</v>
      </c>
      <c r="E502" t="s">
        <v>780</v>
      </c>
      <c r="F502">
        <v>0.26879999999999998</v>
      </c>
      <c r="G502">
        <v>0</v>
      </c>
      <c r="H502" s="5">
        <v>0.19400000000000001</v>
      </c>
    </row>
    <row r="503" spans="1:8" x14ac:dyDescent="0.35">
      <c r="A503" t="s">
        <v>632</v>
      </c>
      <c r="B503" t="s">
        <v>784</v>
      </c>
      <c r="C503">
        <v>332</v>
      </c>
      <c r="D503">
        <v>1</v>
      </c>
      <c r="E503" t="s">
        <v>780</v>
      </c>
      <c r="F503">
        <v>0.19470000000000001</v>
      </c>
      <c r="G503">
        <v>0</v>
      </c>
      <c r="H503" s="5">
        <v>0.14099999999999999</v>
      </c>
    </row>
    <row r="504" spans="1:8" x14ac:dyDescent="0.35">
      <c r="A504" t="s">
        <v>700</v>
      </c>
      <c r="B504" t="s">
        <v>784</v>
      </c>
      <c r="C504">
        <v>822</v>
      </c>
      <c r="D504">
        <v>1</v>
      </c>
      <c r="E504" t="s">
        <v>780</v>
      </c>
      <c r="F504">
        <v>0.1948</v>
      </c>
      <c r="G504">
        <v>0</v>
      </c>
      <c r="H504" s="5">
        <v>0.14099999999999999</v>
      </c>
    </row>
    <row r="505" spans="1:8" x14ac:dyDescent="0.35">
      <c r="A505" t="s">
        <v>701</v>
      </c>
      <c r="B505" t="s">
        <v>784</v>
      </c>
      <c r="C505" s="6">
        <v>1689</v>
      </c>
      <c r="D505">
        <v>1</v>
      </c>
      <c r="E505" t="s">
        <v>780</v>
      </c>
      <c r="F505">
        <v>0.19450000000000001</v>
      </c>
      <c r="G505">
        <v>0</v>
      </c>
      <c r="H505" s="5">
        <v>0.14099999999999999</v>
      </c>
    </row>
    <row r="506" spans="1:8" x14ac:dyDescent="0.35">
      <c r="A506" t="s">
        <v>705</v>
      </c>
      <c r="B506" t="s">
        <v>784</v>
      </c>
      <c r="C506">
        <v>94</v>
      </c>
      <c r="D506">
        <v>1</v>
      </c>
      <c r="E506" t="s">
        <v>780</v>
      </c>
      <c r="F506">
        <v>0.22620000000000001</v>
      </c>
      <c r="G506">
        <v>0</v>
      </c>
      <c r="H506" s="5">
        <v>0.16300000000000001</v>
      </c>
    </row>
    <row r="507" spans="1:8" x14ac:dyDescent="0.35">
      <c r="A507" t="s">
        <v>676</v>
      </c>
      <c r="B507" t="s">
        <v>784</v>
      </c>
      <c r="C507" s="6">
        <v>1842</v>
      </c>
      <c r="D507">
        <v>1</v>
      </c>
      <c r="E507" t="s">
        <v>780</v>
      </c>
      <c r="F507">
        <v>0.21129999999999999</v>
      </c>
      <c r="G507">
        <v>0</v>
      </c>
      <c r="H507" s="5">
        <v>0.153</v>
      </c>
    </row>
    <row r="508" spans="1:8" x14ac:dyDescent="0.35">
      <c r="A508" t="s">
        <v>708</v>
      </c>
      <c r="B508" t="s">
        <v>784</v>
      </c>
      <c r="C508">
        <v>225</v>
      </c>
      <c r="D508">
        <v>1</v>
      </c>
      <c r="E508" t="s">
        <v>780</v>
      </c>
      <c r="F508">
        <v>0.25800000000000001</v>
      </c>
      <c r="G508">
        <v>0</v>
      </c>
      <c r="H508" s="5">
        <v>0.186</v>
      </c>
    </row>
    <row r="509" spans="1:8" x14ac:dyDescent="0.35">
      <c r="A509" t="s">
        <v>630</v>
      </c>
      <c r="B509" t="s">
        <v>784</v>
      </c>
      <c r="C509">
        <v>111</v>
      </c>
      <c r="D509">
        <v>1</v>
      </c>
      <c r="E509" t="s">
        <v>780</v>
      </c>
      <c r="F509">
        <v>0.33660000000000001</v>
      </c>
      <c r="G509">
        <v>0</v>
      </c>
      <c r="H509" s="5">
        <v>0.24299999999999999</v>
      </c>
    </row>
    <row r="510" spans="1:8" x14ac:dyDescent="0.35">
      <c r="A510" t="s">
        <v>171</v>
      </c>
      <c r="B510" t="s">
        <v>784</v>
      </c>
      <c r="C510">
        <v>622</v>
      </c>
      <c r="D510">
        <v>1</v>
      </c>
      <c r="E510" t="s">
        <v>781</v>
      </c>
      <c r="F510">
        <v>0.70140000000000002</v>
      </c>
      <c r="G510">
        <v>1</v>
      </c>
      <c r="H510" s="5">
        <v>1.18</v>
      </c>
    </row>
    <row r="511" spans="1:8" x14ac:dyDescent="0.35">
      <c r="A511" t="s">
        <v>692</v>
      </c>
      <c r="B511" t="s">
        <v>784</v>
      </c>
      <c r="C511">
        <v>244</v>
      </c>
      <c r="D511">
        <v>3</v>
      </c>
      <c r="E511" t="s">
        <v>780</v>
      </c>
      <c r="F511">
        <v>0.53269999999999995</v>
      </c>
      <c r="G511">
        <v>0</v>
      </c>
      <c r="H511" s="5">
        <v>0.38500000000000001</v>
      </c>
    </row>
    <row r="512" spans="1:8" x14ac:dyDescent="0.35">
      <c r="A512" t="s">
        <v>461</v>
      </c>
      <c r="B512" t="s">
        <v>784</v>
      </c>
      <c r="C512">
        <v>49</v>
      </c>
      <c r="D512">
        <v>2</v>
      </c>
      <c r="E512" t="s">
        <v>781</v>
      </c>
      <c r="F512">
        <v>0.72330000000000005</v>
      </c>
      <c r="G512">
        <v>1</v>
      </c>
      <c r="H512" s="5">
        <v>1.196</v>
      </c>
    </row>
    <row r="513" spans="1:8" x14ac:dyDescent="0.35">
      <c r="A513" t="s">
        <v>325</v>
      </c>
      <c r="B513" t="s">
        <v>784</v>
      </c>
      <c r="C513">
        <v>158</v>
      </c>
      <c r="D513">
        <v>1</v>
      </c>
      <c r="E513" t="s">
        <v>780</v>
      </c>
      <c r="F513">
        <v>0.50870000000000004</v>
      </c>
      <c r="G513">
        <v>0</v>
      </c>
      <c r="H513" s="5">
        <v>0.36799999999999999</v>
      </c>
    </row>
    <row r="514" spans="1:8" x14ac:dyDescent="0.35">
      <c r="A514" t="s">
        <v>477</v>
      </c>
      <c r="B514" t="s">
        <v>784</v>
      </c>
      <c r="C514">
        <v>87</v>
      </c>
      <c r="D514">
        <v>3</v>
      </c>
      <c r="E514" t="s">
        <v>780</v>
      </c>
      <c r="F514">
        <v>0.55689999999999995</v>
      </c>
      <c r="G514">
        <v>0</v>
      </c>
      <c r="H514" s="5">
        <v>0.40200000000000002</v>
      </c>
    </row>
    <row r="515" spans="1:8" x14ac:dyDescent="0.35">
      <c r="A515" t="s">
        <v>473</v>
      </c>
      <c r="B515" t="s">
        <v>784</v>
      </c>
      <c r="C515">
        <v>134</v>
      </c>
      <c r="D515">
        <v>2</v>
      </c>
      <c r="E515" t="s">
        <v>780</v>
      </c>
      <c r="F515">
        <v>0.314</v>
      </c>
      <c r="G515">
        <v>0</v>
      </c>
      <c r="H515" s="5">
        <v>0.22700000000000001</v>
      </c>
    </row>
    <row r="516" spans="1:8" x14ac:dyDescent="0.35">
      <c r="A516" t="s">
        <v>704</v>
      </c>
      <c r="B516" t="s">
        <v>784</v>
      </c>
      <c r="C516">
        <v>552</v>
      </c>
      <c r="D516">
        <v>2</v>
      </c>
      <c r="E516" t="s">
        <v>780</v>
      </c>
      <c r="F516">
        <v>0.31480000000000002</v>
      </c>
      <c r="G516">
        <v>0</v>
      </c>
      <c r="H516" s="5">
        <v>0.22700000000000001</v>
      </c>
    </row>
    <row r="517" spans="1:8" x14ac:dyDescent="0.35">
      <c r="A517" t="s">
        <v>699</v>
      </c>
      <c r="B517" t="s">
        <v>784</v>
      </c>
      <c r="C517">
        <v>19</v>
      </c>
      <c r="D517">
        <v>1</v>
      </c>
      <c r="E517" t="s">
        <v>780</v>
      </c>
      <c r="F517">
        <v>0.53090000000000004</v>
      </c>
      <c r="G517">
        <v>0</v>
      </c>
      <c r="H517" s="5">
        <v>0.38400000000000001</v>
      </c>
    </row>
    <row r="518" spans="1:8" x14ac:dyDescent="0.35">
      <c r="A518" t="s">
        <v>710</v>
      </c>
      <c r="B518" t="s">
        <v>784</v>
      </c>
      <c r="C518">
        <v>5</v>
      </c>
      <c r="D518">
        <v>1</v>
      </c>
      <c r="E518" t="s">
        <v>780</v>
      </c>
      <c r="F518">
        <v>0.58699999999999997</v>
      </c>
      <c r="G518">
        <v>0</v>
      </c>
      <c r="H518" s="5">
        <v>0.42399999999999999</v>
      </c>
    </row>
    <row r="519" spans="1:8" x14ac:dyDescent="0.35">
      <c r="A519" t="s">
        <v>711</v>
      </c>
      <c r="B519" t="s">
        <v>784</v>
      </c>
      <c r="C519">
        <v>274</v>
      </c>
      <c r="D519">
        <v>2</v>
      </c>
      <c r="E519" t="s">
        <v>780</v>
      </c>
      <c r="F519">
        <v>0.5121</v>
      </c>
      <c r="G519">
        <v>0</v>
      </c>
      <c r="H519" s="5">
        <v>0.37</v>
      </c>
    </row>
    <row r="520" spans="1:8" x14ac:dyDescent="0.35">
      <c r="A520" t="s">
        <v>622</v>
      </c>
      <c r="B520" t="s">
        <v>784</v>
      </c>
      <c r="C520">
        <v>555</v>
      </c>
      <c r="D520">
        <v>1</v>
      </c>
      <c r="E520" t="s">
        <v>780</v>
      </c>
      <c r="F520">
        <v>0.65769999999999995</v>
      </c>
      <c r="G520">
        <v>0</v>
      </c>
      <c r="H520" s="5">
        <v>0.47499999999999998</v>
      </c>
    </row>
    <row r="521" spans="1:8" x14ac:dyDescent="0.35">
      <c r="A521" t="s">
        <v>669</v>
      </c>
      <c r="B521" t="s">
        <v>784</v>
      </c>
      <c r="C521">
        <v>837</v>
      </c>
      <c r="D521">
        <v>1</v>
      </c>
      <c r="E521" t="s">
        <v>780</v>
      </c>
      <c r="F521">
        <v>0.62749999999999995</v>
      </c>
      <c r="G521">
        <v>0</v>
      </c>
      <c r="H521" s="5">
        <v>0.45300000000000001</v>
      </c>
    </row>
    <row r="522" spans="1:8" x14ac:dyDescent="0.35">
      <c r="A522" t="s">
        <v>604</v>
      </c>
      <c r="B522" t="s">
        <v>784</v>
      </c>
      <c r="C522" s="6">
        <v>1880</v>
      </c>
      <c r="D522">
        <v>1</v>
      </c>
      <c r="E522" t="s">
        <v>780</v>
      </c>
      <c r="F522">
        <v>0.54530000000000001</v>
      </c>
      <c r="G522">
        <v>0</v>
      </c>
      <c r="H522" s="5">
        <v>0.39400000000000002</v>
      </c>
    </row>
    <row r="523" spans="1:8" x14ac:dyDescent="0.35">
      <c r="A523" t="s">
        <v>418</v>
      </c>
      <c r="B523" t="s">
        <v>784</v>
      </c>
      <c r="C523">
        <v>353</v>
      </c>
      <c r="D523">
        <v>1</v>
      </c>
      <c r="E523" t="s">
        <v>780</v>
      </c>
      <c r="F523">
        <v>0.58109999999999995</v>
      </c>
      <c r="G523">
        <v>0</v>
      </c>
      <c r="H523" s="5">
        <v>0.42</v>
      </c>
    </row>
    <row r="524" spans="1:8" x14ac:dyDescent="0.35">
      <c r="A524" t="s">
        <v>578</v>
      </c>
      <c r="B524" t="s">
        <v>784</v>
      </c>
      <c r="C524">
        <v>88</v>
      </c>
      <c r="D524">
        <v>1</v>
      </c>
      <c r="E524" t="s">
        <v>780</v>
      </c>
      <c r="F524">
        <v>0.46560000000000001</v>
      </c>
      <c r="G524">
        <v>0</v>
      </c>
      <c r="H524" s="5">
        <v>0.33600000000000002</v>
      </c>
    </row>
    <row r="525" spans="1:8" x14ac:dyDescent="0.35">
      <c r="A525" t="s">
        <v>546</v>
      </c>
      <c r="B525" t="s">
        <v>784</v>
      </c>
      <c r="C525">
        <v>646</v>
      </c>
      <c r="D525">
        <v>1</v>
      </c>
      <c r="E525" t="s">
        <v>780</v>
      </c>
      <c r="F525">
        <v>0.54759999999999998</v>
      </c>
      <c r="G525">
        <v>0</v>
      </c>
      <c r="H525" s="5">
        <v>0.39600000000000002</v>
      </c>
    </row>
    <row r="526" spans="1:8" x14ac:dyDescent="0.35">
      <c r="A526" t="s">
        <v>400</v>
      </c>
      <c r="B526" t="s">
        <v>784</v>
      </c>
      <c r="C526">
        <v>52</v>
      </c>
      <c r="D526">
        <v>1</v>
      </c>
      <c r="E526" t="s">
        <v>780</v>
      </c>
      <c r="F526">
        <v>0.61890000000000001</v>
      </c>
      <c r="G526">
        <v>0</v>
      </c>
      <c r="H526" s="5">
        <v>0.44700000000000001</v>
      </c>
    </row>
    <row r="527" spans="1:8" x14ac:dyDescent="0.35">
      <c r="A527" t="s">
        <v>444</v>
      </c>
      <c r="B527" t="s">
        <v>784</v>
      </c>
      <c r="C527">
        <v>525</v>
      </c>
      <c r="D527">
        <v>1</v>
      </c>
      <c r="E527" t="s">
        <v>780</v>
      </c>
      <c r="F527">
        <v>0.4798</v>
      </c>
      <c r="G527">
        <v>0</v>
      </c>
      <c r="H527" s="5">
        <v>0.34699999999999998</v>
      </c>
    </row>
    <row r="528" spans="1:8" x14ac:dyDescent="0.35">
      <c r="A528" t="s">
        <v>610</v>
      </c>
      <c r="B528" t="s">
        <v>784</v>
      </c>
      <c r="C528" s="6">
        <v>1880</v>
      </c>
      <c r="D528">
        <v>1</v>
      </c>
      <c r="E528" t="s">
        <v>780</v>
      </c>
      <c r="F528">
        <v>0.54530000000000001</v>
      </c>
      <c r="G528">
        <v>0</v>
      </c>
      <c r="H528" s="5">
        <v>0.39400000000000002</v>
      </c>
    </row>
    <row r="529" spans="1:8" x14ac:dyDescent="0.35">
      <c r="A529" t="s">
        <v>608</v>
      </c>
      <c r="B529" t="s">
        <v>784</v>
      </c>
      <c r="C529" s="6">
        <v>1880</v>
      </c>
      <c r="D529">
        <v>1</v>
      </c>
      <c r="E529" t="s">
        <v>780</v>
      </c>
      <c r="F529">
        <v>0.54530000000000001</v>
      </c>
      <c r="G529">
        <v>0</v>
      </c>
      <c r="H529" s="5">
        <v>0.39400000000000002</v>
      </c>
    </row>
    <row r="530" spans="1:8" x14ac:dyDescent="0.35">
      <c r="A530" t="s">
        <v>606</v>
      </c>
      <c r="B530" t="s">
        <v>784</v>
      </c>
      <c r="C530" s="6">
        <v>1880</v>
      </c>
      <c r="D530">
        <v>1</v>
      </c>
      <c r="E530" t="s">
        <v>780</v>
      </c>
      <c r="F530">
        <v>0.54530000000000001</v>
      </c>
      <c r="G530">
        <v>0</v>
      </c>
      <c r="H530" s="5">
        <v>0.39400000000000002</v>
      </c>
    </row>
    <row r="531" spans="1:8" x14ac:dyDescent="0.35">
      <c r="A531" t="s">
        <v>505</v>
      </c>
      <c r="B531" t="s">
        <v>784</v>
      </c>
      <c r="C531">
        <v>356</v>
      </c>
      <c r="D531">
        <v>3</v>
      </c>
      <c r="E531" t="s">
        <v>780</v>
      </c>
      <c r="F531">
        <v>0.4209</v>
      </c>
      <c r="G531">
        <v>0</v>
      </c>
      <c r="H531" s="5">
        <v>0.30399999999999999</v>
      </c>
    </row>
    <row r="532" spans="1:8" x14ac:dyDescent="0.35">
      <c r="A532" t="s">
        <v>509</v>
      </c>
      <c r="B532" t="s">
        <v>784</v>
      </c>
      <c r="C532">
        <v>334</v>
      </c>
      <c r="D532">
        <v>1</v>
      </c>
      <c r="E532" t="s">
        <v>780</v>
      </c>
      <c r="F532">
        <v>0.40949999999999998</v>
      </c>
      <c r="G532">
        <v>0</v>
      </c>
      <c r="H532" s="5">
        <v>0.29599999999999999</v>
      </c>
    </row>
    <row r="533" spans="1:8" x14ac:dyDescent="0.35">
      <c r="A533" t="s">
        <v>687</v>
      </c>
      <c r="B533" t="s">
        <v>784</v>
      </c>
      <c r="C533">
        <v>255</v>
      </c>
      <c r="D533">
        <v>4</v>
      </c>
      <c r="E533" t="s">
        <v>780</v>
      </c>
      <c r="F533">
        <v>0.6573</v>
      </c>
      <c r="G533">
        <v>0</v>
      </c>
      <c r="H533" s="5">
        <v>0.47499999999999998</v>
      </c>
    </row>
    <row r="534" spans="1:8" x14ac:dyDescent="0.35">
      <c r="A534" t="s">
        <v>481</v>
      </c>
      <c r="B534" t="s">
        <v>784</v>
      </c>
      <c r="C534">
        <v>295</v>
      </c>
      <c r="D534">
        <v>1</v>
      </c>
      <c r="E534" t="s">
        <v>780</v>
      </c>
      <c r="F534">
        <v>0.71679999999999999</v>
      </c>
      <c r="G534">
        <v>0</v>
      </c>
      <c r="H534" s="5">
        <v>0.51800000000000002</v>
      </c>
    </row>
    <row r="535" spans="1:8" x14ac:dyDescent="0.35">
      <c r="A535" t="s">
        <v>164</v>
      </c>
      <c r="B535" t="s">
        <v>784</v>
      </c>
      <c r="C535">
        <v>472</v>
      </c>
      <c r="D535">
        <v>4</v>
      </c>
      <c r="E535" t="s">
        <v>780</v>
      </c>
      <c r="F535">
        <v>0.32250000000000001</v>
      </c>
      <c r="G535">
        <v>0</v>
      </c>
      <c r="H535" s="5">
        <v>0.23300000000000001</v>
      </c>
    </row>
    <row r="536" spans="1:8" x14ac:dyDescent="0.35">
      <c r="A536" t="s">
        <v>192</v>
      </c>
      <c r="B536" t="s">
        <v>784</v>
      </c>
      <c r="C536">
        <v>78</v>
      </c>
      <c r="D536">
        <v>2</v>
      </c>
      <c r="E536" t="s">
        <v>780</v>
      </c>
      <c r="F536">
        <v>0.36959999999999998</v>
      </c>
      <c r="G536">
        <v>0</v>
      </c>
      <c r="H536" s="5">
        <v>0.26700000000000002</v>
      </c>
    </row>
    <row r="537" spans="1:8" x14ac:dyDescent="0.35">
      <c r="A537" t="s">
        <v>213</v>
      </c>
      <c r="B537" t="s">
        <v>784</v>
      </c>
      <c r="C537">
        <v>171</v>
      </c>
      <c r="D537">
        <v>3</v>
      </c>
      <c r="E537" t="s">
        <v>780</v>
      </c>
      <c r="F537">
        <v>0.37690000000000001</v>
      </c>
      <c r="G537">
        <v>0</v>
      </c>
      <c r="H537" s="5">
        <v>0.27200000000000002</v>
      </c>
    </row>
    <row r="538" spans="1:8" x14ac:dyDescent="0.35">
      <c r="A538" t="s">
        <v>668</v>
      </c>
      <c r="B538" t="s">
        <v>784</v>
      </c>
      <c r="C538">
        <v>293</v>
      </c>
      <c r="D538">
        <v>1</v>
      </c>
      <c r="E538" t="s">
        <v>780</v>
      </c>
      <c r="F538">
        <v>0.34960000000000002</v>
      </c>
      <c r="G538">
        <v>0</v>
      </c>
      <c r="H538" s="5">
        <v>0.253</v>
      </c>
    </row>
    <row r="539" spans="1:8" x14ac:dyDescent="0.35">
      <c r="A539" t="s">
        <v>690</v>
      </c>
      <c r="B539" t="s">
        <v>784</v>
      </c>
      <c r="C539" s="6">
        <v>3021</v>
      </c>
      <c r="D539">
        <v>1</v>
      </c>
      <c r="E539" t="s">
        <v>780</v>
      </c>
      <c r="F539">
        <v>0.26840000000000003</v>
      </c>
      <c r="G539">
        <v>0</v>
      </c>
      <c r="H539" s="5">
        <v>0.19400000000000001</v>
      </c>
    </row>
    <row r="540" spans="1:8" x14ac:dyDescent="0.35">
      <c r="A540" t="s">
        <v>558</v>
      </c>
      <c r="B540" t="s">
        <v>784</v>
      </c>
      <c r="C540">
        <v>283</v>
      </c>
      <c r="D540">
        <v>4</v>
      </c>
      <c r="E540" t="s">
        <v>780</v>
      </c>
      <c r="F540">
        <v>0.31869999999999998</v>
      </c>
      <c r="G540">
        <v>0</v>
      </c>
      <c r="H540" s="5">
        <v>0.23</v>
      </c>
    </row>
    <row r="541" spans="1:8" x14ac:dyDescent="0.35">
      <c r="A541" t="s">
        <v>598</v>
      </c>
      <c r="B541" t="s">
        <v>784</v>
      </c>
      <c r="C541">
        <v>308</v>
      </c>
      <c r="D541">
        <v>2</v>
      </c>
      <c r="E541" t="s">
        <v>780</v>
      </c>
      <c r="F541">
        <v>0.30649999999999999</v>
      </c>
      <c r="G541">
        <v>0</v>
      </c>
      <c r="H541" s="5">
        <v>0.222</v>
      </c>
    </row>
    <row r="542" spans="1:8" x14ac:dyDescent="0.35">
      <c r="A542" t="s">
        <v>664</v>
      </c>
      <c r="B542" t="s">
        <v>784</v>
      </c>
      <c r="C542">
        <v>228</v>
      </c>
      <c r="D542">
        <v>3</v>
      </c>
      <c r="E542" t="s">
        <v>780</v>
      </c>
      <c r="F542">
        <v>0.3972</v>
      </c>
      <c r="G542">
        <v>0</v>
      </c>
      <c r="H542" s="5">
        <v>0.28699999999999998</v>
      </c>
    </row>
    <row r="543" spans="1:8" x14ac:dyDescent="0.35">
      <c r="A543" t="s">
        <v>624</v>
      </c>
      <c r="B543" t="s">
        <v>784</v>
      </c>
      <c r="C543">
        <v>20</v>
      </c>
      <c r="D543">
        <v>3</v>
      </c>
      <c r="E543" t="s">
        <v>780</v>
      </c>
      <c r="F543">
        <v>0.39389999999999997</v>
      </c>
      <c r="G543">
        <v>0</v>
      </c>
      <c r="H543" s="5">
        <v>0.28499999999999998</v>
      </c>
    </row>
    <row r="544" spans="1:8" x14ac:dyDescent="0.35">
      <c r="A544" t="s">
        <v>297</v>
      </c>
      <c r="B544" t="s">
        <v>784</v>
      </c>
      <c r="C544">
        <v>343</v>
      </c>
      <c r="D544">
        <v>2</v>
      </c>
      <c r="E544" t="s">
        <v>780</v>
      </c>
      <c r="F544">
        <v>0.29389999999999999</v>
      </c>
      <c r="G544">
        <v>0</v>
      </c>
      <c r="H544" s="5">
        <v>0.21199999999999999</v>
      </c>
    </row>
    <row r="545" spans="1:8" x14ac:dyDescent="0.35">
      <c r="A545" t="s">
        <v>304</v>
      </c>
      <c r="B545" t="s">
        <v>784</v>
      </c>
      <c r="C545">
        <v>67</v>
      </c>
      <c r="D545">
        <v>8</v>
      </c>
      <c r="E545" t="s">
        <v>780</v>
      </c>
      <c r="F545">
        <v>0.379</v>
      </c>
      <c r="G545">
        <v>0</v>
      </c>
      <c r="H545" s="5">
        <v>0.27400000000000002</v>
      </c>
    </row>
    <row r="546" spans="1:8" x14ac:dyDescent="0.35">
      <c r="A546" t="s">
        <v>562</v>
      </c>
      <c r="B546" t="s">
        <v>784</v>
      </c>
      <c r="C546">
        <v>599</v>
      </c>
      <c r="D546">
        <v>3</v>
      </c>
      <c r="E546" t="s">
        <v>780</v>
      </c>
      <c r="F546">
        <v>0.28970000000000001</v>
      </c>
      <c r="G546">
        <v>0</v>
      </c>
      <c r="H546" s="5">
        <v>0.20899999999999999</v>
      </c>
    </row>
    <row r="547" spans="1:8" x14ac:dyDescent="0.35">
      <c r="A547" t="s">
        <v>602</v>
      </c>
      <c r="B547" t="s">
        <v>784</v>
      </c>
      <c r="C547">
        <v>63</v>
      </c>
      <c r="D547">
        <v>1</v>
      </c>
      <c r="E547" t="s">
        <v>780</v>
      </c>
      <c r="F547">
        <v>0.34739999999999999</v>
      </c>
      <c r="G547">
        <v>0</v>
      </c>
      <c r="H547" s="5">
        <v>0.251</v>
      </c>
    </row>
    <row r="548" spans="1:8" x14ac:dyDescent="0.35">
      <c r="A548" t="s">
        <v>714</v>
      </c>
      <c r="B548" t="s">
        <v>784</v>
      </c>
      <c r="C548">
        <v>272</v>
      </c>
      <c r="D548">
        <v>3</v>
      </c>
      <c r="E548" t="s">
        <v>780</v>
      </c>
      <c r="F548">
        <v>0.31140000000000001</v>
      </c>
      <c r="G548">
        <v>0</v>
      </c>
      <c r="H548" s="5">
        <v>0.22500000000000001</v>
      </c>
    </row>
    <row r="549" spans="1:8" x14ac:dyDescent="0.35">
      <c r="A549" t="s">
        <v>660</v>
      </c>
      <c r="B549" t="s">
        <v>784</v>
      </c>
      <c r="C549">
        <v>64</v>
      </c>
      <c r="D549">
        <v>1</v>
      </c>
      <c r="E549" t="s">
        <v>780</v>
      </c>
      <c r="F549">
        <v>0.33500000000000002</v>
      </c>
      <c r="G549">
        <v>0</v>
      </c>
      <c r="H549" s="5">
        <v>0.24199999999999999</v>
      </c>
    </row>
    <row r="550" spans="1:8" x14ac:dyDescent="0.35">
      <c r="A550" t="s">
        <v>612</v>
      </c>
      <c r="B550" t="s">
        <v>784</v>
      </c>
      <c r="C550">
        <v>142</v>
      </c>
      <c r="D550">
        <v>1</v>
      </c>
      <c r="E550" t="s">
        <v>780</v>
      </c>
      <c r="F550">
        <v>0.30149999999999999</v>
      </c>
      <c r="G550">
        <v>0</v>
      </c>
      <c r="H550" s="5">
        <v>0.218</v>
      </c>
    </row>
    <row r="551" spans="1:8" x14ac:dyDescent="0.35">
      <c r="A551" t="s">
        <v>220</v>
      </c>
      <c r="B551" t="s">
        <v>784</v>
      </c>
      <c r="C551">
        <v>70</v>
      </c>
      <c r="D551">
        <v>5</v>
      </c>
      <c r="E551" t="s">
        <v>780</v>
      </c>
      <c r="F551">
        <v>0.22589999999999999</v>
      </c>
      <c r="G551">
        <v>0</v>
      </c>
      <c r="H551" s="5">
        <v>0.16300000000000001</v>
      </c>
    </row>
    <row r="552" spans="1:8" x14ac:dyDescent="0.35">
      <c r="A552" t="s">
        <v>227</v>
      </c>
      <c r="B552" t="s">
        <v>784</v>
      </c>
      <c r="C552">
        <v>76</v>
      </c>
      <c r="D552">
        <v>4</v>
      </c>
      <c r="E552" t="s">
        <v>780</v>
      </c>
      <c r="F552">
        <v>0.2142</v>
      </c>
      <c r="G552">
        <v>0</v>
      </c>
      <c r="H552" s="5">
        <v>0.155</v>
      </c>
    </row>
    <row r="553" spans="1:8" x14ac:dyDescent="0.35">
      <c r="A553" t="s">
        <v>719</v>
      </c>
      <c r="B553" t="s">
        <v>784</v>
      </c>
      <c r="C553">
        <v>59</v>
      </c>
      <c r="D553">
        <v>1</v>
      </c>
      <c r="E553" t="s">
        <v>780</v>
      </c>
      <c r="F553">
        <v>0.34460000000000002</v>
      </c>
      <c r="G553">
        <v>0</v>
      </c>
      <c r="H553" s="5">
        <v>0.249</v>
      </c>
    </row>
    <row r="554" spans="1:8" x14ac:dyDescent="0.35">
      <c r="A554" t="s">
        <v>465</v>
      </c>
      <c r="B554" t="s">
        <v>784</v>
      </c>
      <c r="C554">
        <v>0</v>
      </c>
      <c r="D554">
        <v>1</v>
      </c>
      <c r="E554" t="s">
        <v>782</v>
      </c>
      <c r="F554">
        <v>0.61670000000000003</v>
      </c>
      <c r="G554">
        <v>1</v>
      </c>
      <c r="H554" s="5">
        <v>1.119</v>
      </c>
    </row>
    <row r="555" spans="1:8" x14ac:dyDescent="0.35">
      <c r="A555" t="s">
        <v>489</v>
      </c>
      <c r="B555" t="s">
        <v>784</v>
      </c>
      <c r="C555">
        <v>71</v>
      </c>
      <c r="D555">
        <v>2</v>
      </c>
      <c r="E555" t="s">
        <v>780</v>
      </c>
      <c r="F555">
        <v>0.34339999999999998</v>
      </c>
      <c r="G555">
        <v>0</v>
      </c>
      <c r="H555" s="5">
        <v>0.248</v>
      </c>
    </row>
    <row r="556" spans="1:8" x14ac:dyDescent="0.35">
      <c r="A556" t="s">
        <v>568</v>
      </c>
      <c r="B556" t="s">
        <v>784</v>
      </c>
      <c r="C556">
        <v>589</v>
      </c>
      <c r="D556">
        <v>23</v>
      </c>
      <c r="E556" t="s">
        <v>780</v>
      </c>
      <c r="F556">
        <v>0.4254</v>
      </c>
      <c r="G556">
        <v>0</v>
      </c>
      <c r="H556" s="5">
        <v>0.307</v>
      </c>
    </row>
    <row r="557" spans="1:8" x14ac:dyDescent="0.35">
      <c r="A557" t="s">
        <v>665</v>
      </c>
      <c r="B557" t="s">
        <v>784</v>
      </c>
      <c r="C557">
        <v>95</v>
      </c>
      <c r="D557">
        <v>2</v>
      </c>
      <c r="E557" t="s">
        <v>780</v>
      </c>
      <c r="F557">
        <v>0.34379999999999999</v>
      </c>
      <c r="G557">
        <v>0</v>
      </c>
      <c r="H557" s="5">
        <v>0.248</v>
      </c>
    </row>
    <row r="558" spans="1:8" x14ac:dyDescent="0.35">
      <c r="A558" t="s">
        <v>672</v>
      </c>
      <c r="B558" t="s">
        <v>784</v>
      </c>
      <c r="C558">
        <v>35</v>
      </c>
      <c r="D558">
        <v>3</v>
      </c>
      <c r="E558" t="s">
        <v>780</v>
      </c>
      <c r="F558">
        <v>0.34539999999999998</v>
      </c>
      <c r="G558">
        <v>0</v>
      </c>
      <c r="H558" s="5">
        <v>0.25</v>
      </c>
    </row>
    <row r="559" spans="1:8" x14ac:dyDescent="0.35">
      <c r="A559" t="s">
        <v>679</v>
      </c>
      <c r="B559" t="s">
        <v>784</v>
      </c>
      <c r="C559">
        <v>39</v>
      </c>
      <c r="D559">
        <v>2</v>
      </c>
      <c r="E559" t="s">
        <v>780</v>
      </c>
      <c r="F559">
        <v>0.20039999999999999</v>
      </c>
      <c r="G559">
        <v>0</v>
      </c>
      <c r="H559" s="5">
        <v>0.14499999999999999</v>
      </c>
    </row>
    <row r="560" spans="1:8" x14ac:dyDescent="0.35">
      <c r="A560" t="s">
        <v>785</v>
      </c>
      <c r="B560" t="s">
        <v>784</v>
      </c>
      <c r="C560">
        <v>35</v>
      </c>
      <c r="D560">
        <v>1</v>
      </c>
      <c r="E560" t="s">
        <v>780</v>
      </c>
      <c r="F560">
        <v>0.437</v>
      </c>
      <c r="G560">
        <v>0</v>
      </c>
      <c r="H560" s="5">
        <v>0.316</v>
      </c>
    </row>
    <row r="561" spans="1:8" x14ac:dyDescent="0.35">
      <c r="A561" t="s">
        <v>185</v>
      </c>
      <c r="B561" t="s">
        <v>784</v>
      </c>
      <c r="C561">
        <v>201</v>
      </c>
      <c r="D561">
        <v>9</v>
      </c>
      <c r="E561" t="s">
        <v>780</v>
      </c>
      <c r="F561">
        <v>0.61660000000000004</v>
      </c>
      <c r="G561">
        <v>0</v>
      </c>
      <c r="H561" s="5">
        <v>0.44600000000000001</v>
      </c>
    </row>
    <row r="562" spans="1:8" x14ac:dyDescent="0.35">
      <c r="A562" t="s">
        <v>367</v>
      </c>
      <c r="B562" t="s">
        <v>784</v>
      </c>
      <c r="C562">
        <v>378</v>
      </c>
      <c r="D562">
        <v>7</v>
      </c>
      <c r="E562" t="s">
        <v>780</v>
      </c>
      <c r="F562">
        <v>0.50439999999999996</v>
      </c>
      <c r="G562">
        <v>0</v>
      </c>
      <c r="H562" s="5">
        <v>0.36499999999999999</v>
      </c>
    </row>
    <row r="563" spans="1:8" x14ac:dyDescent="0.35">
      <c r="A563" t="s">
        <v>695</v>
      </c>
      <c r="B563" t="s">
        <v>784</v>
      </c>
      <c r="C563">
        <v>352</v>
      </c>
      <c r="D563">
        <v>2</v>
      </c>
      <c r="E563" t="s">
        <v>780</v>
      </c>
      <c r="F563">
        <v>0.58630000000000004</v>
      </c>
      <c r="G563">
        <v>0</v>
      </c>
      <c r="H563" s="5">
        <v>0.42399999999999999</v>
      </c>
    </row>
    <row r="564" spans="1:8" x14ac:dyDescent="0.35">
      <c r="A564" t="s">
        <v>255</v>
      </c>
      <c r="B564" t="s">
        <v>784</v>
      </c>
      <c r="C564">
        <v>233</v>
      </c>
      <c r="D564">
        <v>3</v>
      </c>
      <c r="E564" t="s">
        <v>780</v>
      </c>
      <c r="F564">
        <v>0.54200000000000004</v>
      </c>
      <c r="G564">
        <v>0</v>
      </c>
      <c r="H564" s="5">
        <v>0.39200000000000002</v>
      </c>
    </row>
    <row r="565" spans="1:8" x14ac:dyDescent="0.35">
      <c r="A565" t="s">
        <v>722</v>
      </c>
      <c r="B565" t="s">
        <v>784</v>
      </c>
      <c r="C565">
        <v>161</v>
      </c>
      <c r="D565">
        <v>6</v>
      </c>
      <c r="E565" t="s">
        <v>780</v>
      </c>
      <c r="F565">
        <v>0.628</v>
      </c>
      <c r="G565">
        <v>0</v>
      </c>
      <c r="H565" s="5">
        <v>0.45400000000000001</v>
      </c>
    </row>
    <row r="566" spans="1:8" x14ac:dyDescent="0.35">
      <c r="A566" t="s">
        <v>554</v>
      </c>
      <c r="B566" t="s">
        <v>784</v>
      </c>
      <c r="C566">
        <v>102</v>
      </c>
      <c r="D566">
        <v>1</v>
      </c>
      <c r="E566" t="s">
        <v>780</v>
      </c>
      <c r="F566">
        <v>0.38419999999999999</v>
      </c>
      <c r="G566">
        <v>0</v>
      </c>
      <c r="H566" s="5">
        <v>0.27800000000000002</v>
      </c>
    </row>
    <row r="567" spans="1:8" x14ac:dyDescent="0.35">
      <c r="A567" t="s">
        <v>675</v>
      </c>
      <c r="B567" t="s">
        <v>784</v>
      </c>
      <c r="C567">
        <v>150</v>
      </c>
      <c r="D567">
        <v>2</v>
      </c>
      <c r="E567" t="s">
        <v>780</v>
      </c>
      <c r="F567">
        <v>0.41810000000000003</v>
      </c>
      <c r="G567">
        <v>0</v>
      </c>
      <c r="H567" s="5">
        <v>0.30199999999999999</v>
      </c>
    </row>
    <row r="568" spans="1:8" x14ac:dyDescent="0.35">
      <c r="A568" t="s">
        <v>726</v>
      </c>
      <c r="B568" t="s">
        <v>784</v>
      </c>
      <c r="C568">
        <v>187</v>
      </c>
      <c r="D568">
        <v>1</v>
      </c>
      <c r="E568" t="s">
        <v>780</v>
      </c>
      <c r="F568">
        <v>0.58320000000000005</v>
      </c>
      <c r="G568">
        <v>0</v>
      </c>
      <c r="H568" s="5">
        <v>0.42099999999999999</v>
      </c>
    </row>
    <row r="569" spans="1:8" x14ac:dyDescent="0.35">
      <c r="A569" t="s">
        <v>698</v>
      </c>
      <c r="B569" t="s">
        <v>784</v>
      </c>
      <c r="C569">
        <v>112</v>
      </c>
      <c r="D569">
        <v>2</v>
      </c>
      <c r="E569" t="s">
        <v>780</v>
      </c>
      <c r="F569">
        <v>0.50070000000000003</v>
      </c>
      <c r="G569">
        <v>0</v>
      </c>
      <c r="H569" s="5">
        <v>0.36199999999999999</v>
      </c>
    </row>
    <row r="570" spans="1:8" x14ac:dyDescent="0.35">
      <c r="A570" t="s">
        <v>720</v>
      </c>
      <c r="B570" t="s">
        <v>784</v>
      </c>
      <c r="C570">
        <v>191</v>
      </c>
      <c r="D570">
        <v>1</v>
      </c>
      <c r="E570" t="s">
        <v>780</v>
      </c>
      <c r="F570">
        <v>0.42480000000000001</v>
      </c>
      <c r="G570">
        <v>0</v>
      </c>
      <c r="H570" s="5">
        <v>0.307</v>
      </c>
    </row>
    <row r="571" spans="1:8" x14ac:dyDescent="0.35">
      <c r="A571" t="s">
        <v>594</v>
      </c>
      <c r="B571" t="s">
        <v>784</v>
      </c>
      <c r="C571">
        <v>105</v>
      </c>
      <c r="D571">
        <v>5</v>
      </c>
      <c r="E571" t="s">
        <v>780</v>
      </c>
      <c r="F571">
        <v>0.57989999999999997</v>
      </c>
      <c r="G571">
        <v>0</v>
      </c>
      <c r="H571" s="5">
        <v>0.41899999999999998</v>
      </c>
    </row>
    <row r="572" spans="1:8" x14ac:dyDescent="0.35">
      <c r="A572" t="s">
        <v>552</v>
      </c>
      <c r="B572" t="s">
        <v>784</v>
      </c>
      <c r="C572">
        <v>36</v>
      </c>
      <c r="D572">
        <v>3</v>
      </c>
      <c r="E572" t="s">
        <v>780</v>
      </c>
      <c r="F572">
        <v>0.75660000000000005</v>
      </c>
      <c r="G572">
        <v>0</v>
      </c>
      <c r="H572" s="5">
        <v>0.54700000000000004</v>
      </c>
    </row>
    <row r="573" spans="1:8" x14ac:dyDescent="0.35">
      <c r="A573" t="s">
        <v>712</v>
      </c>
      <c r="B573" t="s">
        <v>784</v>
      </c>
      <c r="C573">
        <v>314</v>
      </c>
      <c r="D573">
        <v>12</v>
      </c>
      <c r="E573" t="s">
        <v>780</v>
      </c>
      <c r="F573">
        <v>0.65500000000000003</v>
      </c>
      <c r="G573">
        <v>0</v>
      </c>
      <c r="H573" s="5">
        <v>0.47299999999999998</v>
      </c>
    </row>
    <row r="574" spans="1:8" x14ac:dyDescent="0.35">
      <c r="A574" t="s">
        <v>684</v>
      </c>
      <c r="B574" t="s">
        <v>784</v>
      </c>
      <c r="C574">
        <v>193</v>
      </c>
      <c r="D574">
        <v>5</v>
      </c>
      <c r="E574" t="s">
        <v>780</v>
      </c>
      <c r="F574">
        <v>0.56710000000000005</v>
      </c>
      <c r="G574">
        <v>0</v>
      </c>
      <c r="H574" s="5">
        <v>0.41</v>
      </c>
    </row>
    <row r="575" spans="1:8" x14ac:dyDescent="0.35">
      <c r="A575" t="s">
        <v>429</v>
      </c>
      <c r="B575" t="s">
        <v>784</v>
      </c>
      <c r="C575">
        <v>431</v>
      </c>
      <c r="D575">
        <v>1</v>
      </c>
      <c r="E575" t="s">
        <v>780</v>
      </c>
      <c r="F575">
        <v>0.50209999999999999</v>
      </c>
      <c r="G575">
        <v>0</v>
      </c>
      <c r="H575" s="5">
        <v>0.36299999999999999</v>
      </c>
    </row>
    <row r="576" spans="1:8" x14ac:dyDescent="0.35">
      <c r="A576" t="s">
        <v>718</v>
      </c>
      <c r="B576" t="s">
        <v>784</v>
      </c>
      <c r="C576">
        <v>15</v>
      </c>
      <c r="D576">
        <v>3</v>
      </c>
      <c r="E576" t="s">
        <v>780</v>
      </c>
      <c r="F576">
        <v>0.51129999999999998</v>
      </c>
      <c r="G576">
        <v>0</v>
      </c>
      <c r="H576" s="5">
        <v>0.37</v>
      </c>
    </row>
    <row r="577" spans="1:8" x14ac:dyDescent="0.35">
      <c r="A577" t="s">
        <v>596</v>
      </c>
      <c r="B577" t="s">
        <v>784</v>
      </c>
      <c r="C577">
        <v>25</v>
      </c>
      <c r="D577">
        <v>3</v>
      </c>
      <c r="E577" t="s">
        <v>780</v>
      </c>
      <c r="F577">
        <v>0.67759999999999998</v>
      </c>
      <c r="G577">
        <v>0</v>
      </c>
      <c r="H577" s="5">
        <v>0.49</v>
      </c>
    </row>
    <row r="578" spans="1:8" x14ac:dyDescent="0.35">
      <c r="A578" t="s">
        <v>725</v>
      </c>
      <c r="B578" t="s">
        <v>784</v>
      </c>
      <c r="C578">
        <v>87</v>
      </c>
      <c r="D578">
        <v>1</v>
      </c>
      <c r="E578" t="s">
        <v>780</v>
      </c>
      <c r="F578">
        <v>0.73219999999999996</v>
      </c>
      <c r="G578">
        <v>0</v>
      </c>
      <c r="H578" s="5">
        <v>0.52900000000000003</v>
      </c>
    </row>
    <row r="579" spans="1:8" x14ac:dyDescent="0.35">
      <c r="A579" t="s">
        <v>670</v>
      </c>
      <c r="B579" t="s">
        <v>784</v>
      </c>
      <c r="C579">
        <v>43</v>
      </c>
      <c r="D579">
        <v>4</v>
      </c>
      <c r="E579" t="s">
        <v>780</v>
      </c>
      <c r="F579">
        <v>0.64410000000000001</v>
      </c>
      <c r="G579">
        <v>0</v>
      </c>
      <c r="H579" s="5">
        <v>0.46500000000000002</v>
      </c>
    </row>
  </sheetData>
  <sheetProtection sheet="1" objects="1" scenarios="1"/>
  <autoFilter ref="A1:H579" xr:uid="{80718455-D780-4741-8B9E-EE886004C766}"/>
  <conditionalFormatting sqref="A1:A1048576">
    <cfRule type="duplicateValues" dxfId="0" priority="1"/>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F0208-189C-4D1B-8A39-34409CC44E7E}">
  <sheetPr>
    <tabColor rgb="FFFF0000"/>
  </sheetPr>
  <dimension ref="A2:G22"/>
  <sheetViews>
    <sheetView showGridLines="0" zoomScale="77" zoomScaleNormal="77" workbookViewId="0">
      <selection activeCell="A19" sqref="A19"/>
    </sheetView>
  </sheetViews>
  <sheetFormatPr defaultRowHeight="14.5" x14ac:dyDescent="0.35"/>
  <cols>
    <col min="1" max="1" width="81" style="2" customWidth="1"/>
    <col min="2" max="2" width="27.81640625" style="3" customWidth="1"/>
    <col min="3" max="3" width="49" style="56" customWidth="1"/>
    <col min="4" max="4" width="43.81640625" customWidth="1"/>
    <col min="6" max="6" width="10.453125" bestFit="1" customWidth="1"/>
    <col min="7" max="7" width="12.1796875" bestFit="1" customWidth="1"/>
  </cols>
  <sheetData>
    <row r="2" spans="1:7" ht="21" x14ac:dyDescent="0.35">
      <c r="A2" s="129" t="s">
        <v>787</v>
      </c>
      <c r="B2" s="125"/>
    </row>
    <row r="3" spans="1:7" x14ac:dyDescent="0.35">
      <c r="A3" s="126" t="s">
        <v>6</v>
      </c>
      <c r="B3" s="8" t="s">
        <v>7</v>
      </c>
    </row>
    <row r="4" spans="1:7" x14ac:dyDescent="0.35">
      <c r="A4" s="126" t="s">
        <v>8</v>
      </c>
      <c r="B4" s="9" t="s">
        <v>9</v>
      </c>
    </row>
    <row r="5" spans="1:7" x14ac:dyDescent="0.35">
      <c r="A5" s="126" t="s">
        <v>10</v>
      </c>
      <c r="B5" s="54">
        <f>VLOOKUP(B4,'FN Remoteness'!$A:$F,6,FALSE)</f>
        <v>0.55789999999999995</v>
      </c>
    </row>
    <row r="6" spans="1:7" x14ac:dyDescent="0.35">
      <c r="A6" s="126" t="s">
        <v>11</v>
      </c>
      <c r="B6" s="53">
        <f>VLOOKUP(B4,'FN Remoteness'!$A:$H,8,FALSE)</f>
        <v>0.40300000000000002</v>
      </c>
    </row>
    <row r="7" spans="1:7" x14ac:dyDescent="0.35">
      <c r="A7" s="126" t="s">
        <v>12</v>
      </c>
      <c r="B7" s="7" t="str">
        <f>IF(VLOOKUP(B4,'FN Remoteness'!$A:$G,7,FALSE)=1,"Y","N")</f>
        <v>N</v>
      </c>
      <c r="F7" s="103"/>
    </row>
    <row r="8" spans="1:7" x14ac:dyDescent="0.35">
      <c r="A8" s="55"/>
      <c r="B8"/>
      <c r="F8" s="103"/>
      <c r="G8" s="103"/>
    </row>
    <row r="9" spans="1:7" ht="18.5" x14ac:dyDescent="0.35">
      <c r="A9" s="130" t="s">
        <v>13</v>
      </c>
      <c r="B9" s="131"/>
      <c r="C9" s="57" t="s">
        <v>14</v>
      </c>
      <c r="F9" s="103"/>
      <c r="G9" s="103"/>
    </row>
    <row r="10" spans="1:7" ht="14.5" customHeight="1" x14ac:dyDescent="0.35">
      <c r="A10" s="127" t="s">
        <v>15</v>
      </c>
      <c r="B10" s="78">
        <v>15</v>
      </c>
      <c r="C10" s="177" t="s">
        <v>786</v>
      </c>
      <c r="D10" s="128" t="str">
        <f>IF(ISNUMBER(B10)=FALSE,"Error, must be a number","")</f>
        <v/>
      </c>
      <c r="F10" s="103"/>
      <c r="G10" s="103"/>
    </row>
    <row r="11" spans="1:7" x14ac:dyDescent="0.35">
      <c r="A11" s="127" t="s">
        <v>16</v>
      </c>
      <c r="B11" s="78">
        <v>0</v>
      </c>
      <c r="C11" s="177"/>
      <c r="D11" s="128" t="str">
        <f t="shared" ref="D11:D12" si="0">IF(ISNUMBER(B11)=FALSE,"Error, must be a number","")</f>
        <v/>
      </c>
      <c r="F11" s="103"/>
      <c r="G11" s="103"/>
    </row>
    <row r="12" spans="1:7" x14ac:dyDescent="0.35">
      <c r="A12" s="127" t="s">
        <v>17</v>
      </c>
      <c r="B12" s="78">
        <v>1</v>
      </c>
      <c r="C12" s="177"/>
      <c r="D12" s="128" t="str">
        <f t="shared" si="0"/>
        <v/>
      </c>
      <c r="F12" s="103"/>
      <c r="G12" s="103"/>
    </row>
    <row r="13" spans="1:7" x14ac:dyDescent="0.35">
      <c r="A13" s="175" t="s">
        <v>18</v>
      </c>
      <c r="B13" s="175"/>
      <c r="C13" s="177"/>
      <c r="F13" s="103"/>
      <c r="G13" s="103"/>
    </row>
    <row r="14" spans="1:7" x14ac:dyDescent="0.35">
      <c r="A14" s="127" t="s">
        <v>19</v>
      </c>
      <c r="B14" s="83">
        <v>1</v>
      </c>
      <c r="C14" s="176" t="str">
        <f>IF(SUM($B$14:$B$16)&lt;&gt;100%,"Error, must sum to 100%","")</f>
        <v/>
      </c>
      <c r="F14" s="103"/>
      <c r="G14" s="103"/>
    </row>
    <row r="15" spans="1:7" x14ac:dyDescent="0.35">
      <c r="A15" s="127" t="s">
        <v>20</v>
      </c>
      <c r="B15" s="83">
        <v>0</v>
      </c>
      <c r="C15" s="176"/>
      <c r="F15" s="103"/>
      <c r="G15" s="103"/>
    </row>
    <row r="16" spans="1:7" x14ac:dyDescent="0.35">
      <c r="A16" s="127" t="s">
        <v>21</v>
      </c>
      <c r="B16" s="83">
        <v>0</v>
      </c>
      <c r="C16" s="176"/>
      <c r="F16" s="103"/>
      <c r="G16" s="103"/>
    </row>
    <row r="17" spans="1:7" x14ac:dyDescent="0.35">
      <c r="A17" s="2" t="s">
        <v>22</v>
      </c>
      <c r="B17" s="56"/>
      <c r="F17" s="103"/>
    </row>
    <row r="18" spans="1:7" ht="29" x14ac:dyDescent="0.35">
      <c r="A18" s="127" t="s">
        <v>23</v>
      </c>
      <c r="B18" s="78">
        <v>500</v>
      </c>
      <c r="D18" s="122" t="str">
        <f>IF(ISNUMBER(B18)=FALSE,"Error, must be a number","")</f>
        <v/>
      </c>
      <c r="F18" s="103"/>
      <c r="G18" s="103"/>
    </row>
    <row r="19" spans="1:7" x14ac:dyDescent="0.35">
      <c r="A19" s="127" t="s">
        <v>24</v>
      </c>
      <c r="B19" s="78">
        <v>180</v>
      </c>
      <c r="C19" s="132" t="s">
        <v>788</v>
      </c>
      <c r="D19" s="122" t="str">
        <f t="shared" ref="D19:D22" si="1">IF(ISNUMBER(B19)=FALSE,"Error, must be a number","")</f>
        <v/>
      </c>
      <c r="F19" s="103"/>
      <c r="G19" s="103"/>
    </row>
    <row r="20" spans="1:7" ht="20.5" customHeight="1" x14ac:dyDescent="0.35">
      <c r="A20" s="127" t="s">
        <v>25</v>
      </c>
      <c r="B20" s="78">
        <v>800</v>
      </c>
      <c r="D20" s="122" t="str">
        <f t="shared" si="1"/>
        <v/>
      </c>
    </row>
    <row r="21" spans="1:7" x14ac:dyDescent="0.35">
      <c r="A21" s="127" t="s">
        <v>26</v>
      </c>
      <c r="B21" s="78">
        <v>10</v>
      </c>
      <c r="D21" s="122" t="str">
        <f t="shared" si="1"/>
        <v/>
      </c>
    </row>
    <row r="22" spans="1:7" x14ac:dyDescent="0.35">
      <c r="A22" s="77" t="s">
        <v>27</v>
      </c>
      <c r="B22" s="78">
        <v>150000</v>
      </c>
      <c r="D22" s="122" t="str">
        <f t="shared" si="1"/>
        <v/>
      </c>
    </row>
  </sheetData>
  <sheetProtection sheet="1" objects="1" scenarios="1"/>
  <protectedRanges>
    <protectedRange sqref="B3:B4 B10:B12 B14:B16 B18:B22" name="Range1"/>
  </protectedRanges>
  <mergeCells count="3">
    <mergeCell ref="A13:B13"/>
    <mergeCell ref="C14:C16"/>
    <mergeCell ref="C10:C13"/>
  </mergeCells>
  <dataValidations count="1">
    <dataValidation type="list" allowBlank="1" showInputMessage="1" showErrorMessage="1" sqref="B4" xr:uid="{593E609D-DBF4-4457-B2DB-8F3D547E2508}">
      <formula1>INDIRECT($B$3)</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85929EC-61C0-4196-B85B-03117CF5E8D0}">
          <x14:formula1>
            <xm:f>'First Nations'!$A$1:$G$1</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C0466-36FC-417C-A290-8A43B0F1EF77}">
  <sheetPr>
    <tabColor theme="5"/>
  </sheetPr>
  <dimension ref="A2:E23"/>
  <sheetViews>
    <sheetView showGridLines="0" zoomScale="85" zoomScaleNormal="85" workbookViewId="0">
      <selection activeCell="B7" sqref="B7"/>
    </sheetView>
  </sheetViews>
  <sheetFormatPr defaultRowHeight="14.5" x14ac:dyDescent="0.35"/>
  <cols>
    <col min="1" max="1" width="40.1796875" customWidth="1"/>
    <col min="2" max="4" width="25.81640625" customWidth="1"/>
    <col min="5" max="5" width="27.81640625" customWidth="1"/>
  </cols>
  <sheetData>
    <row r="2" spans="1:5" s="2" customFormat="1" x14ac:dyDescent="0.35">
      <c r="A2" s="138" t="s">
        <v>28</v>
      </c>
      <c r="B2" s="140" t="s">
        <v>29</v>
      </c>
      <c r="C2" s="140" t="s">
        <v>30</v>
      </c>
      <c r="D2" s="140" t="s">
        <v>31</v>
      </c>
      <c r="E2" s="140" t="s">
        <v>32</v>
      </c>
    </row>
    <row r="3" spans="1:5" x14ac:dyDescent="0.35">
      <c r="A3" t="s">
        <v>33</v>
      </c>
      <c r="B3" s="103">
        <f>'Bus Drivers-Monitors'!K5</f>
        <v>844938.64512981509</v>
      </c>
      <c r="C3" s="103">
        <f>B3/$B$17</f>
        <v>44470.455006832373</v>
      </c>
      <c r="D3" s="72">
        <f t="shared" ref="D3:D11" si="0">B3/$B$19</f>
        <v>4.6941035840545284</v>
      </c>
      <c r="E3" s="103">
        <f t="shared" ref="E3:E11" si="1">B3/$B$18</f>
        <v>1043.1341297898953</v>
      </c>
    </row>
    <row r="4" spans="1:5" x14ac:dyDescent="0.35">
      <c r="A4" t="s">
        <v>34</v>
      </c>
      <c r="B4" s="103">
        <f>'Bus Drivers-Monitors'!K7</f>
        <v>458902.24928000005</v>
      </c>
      <c r="C4" s="103">
        <f>B4/$B$17</f>
        <v>24152.749962105267</v>
      </c>
      <c r="D4" s="72">
        <f t="shared" si="0"/>
        <v>2.5494569404444447</v>
      </c>
      <c r="E4" s="103">
        <f t="shared" si="1"/>
        <v>566.54598676543219</v>
      </c>
    </row>
    <row r="5" spans="1:5" x14ac:dyDescent="0.35">
      <c r="A5" t="s">
        <v>35</v>
      </c>
      <c r="B5" s="103">
        <f>'Bus Replacement'!G18</f>
        <v>316000</v>
      </c>
      <c r="C5" s="103">
        <f>B5/$B$17</f>
        <v>16631.57894736842</v>
      </c>
      <c r="D5" s="72">
        <f t="shared" si="0"/>
        <v>1.7555555555555555</v>
      </c>
      <c r="E5" s="103">
        <f t="shared" si="1"/>
        <v>390.12345679012344</v>
      </c>
    </row>
    <row r="6" spans="1:5" x14ac:dyDescent="0.35">
      <c r="A6" t="s">
        <v>36</v>
      </c>
      <c r="B6" s="103">
        <f>Maintenance!D3</f>
        <v>146473.19999999998</v>
      </c>
      <c r="C6" s="103">
        <f>B6/$B$17</f>
        <v>7709.1157894736834</v>
      </c>
      <c r="D6" s="72">
        <f t="shared" si="0"/>
        <v>0.81373999999999991</v>
      </c>
      <c r="E6" s="103">
        <f t="shared" si="1"/>
        <v>180.83111111111108</v>
      </c>
    </row>
    <row r="7" spans="1:5" x14ac:dyDescent="0.35">
      <c r="A7" s="102" t="s">
        <v>37</v>
      </c>
      <c r="B7" s="103">
        <f>Fuel!E8</f>
        <v>114180.31914893618</v>
      </c>
      <c r="C7" s="103">
        <f t="shared" ref="C7:C11" si="2">B7/$B$17</f>
        <v>6009.4904815229565</v>
      </c>
      <c r="D7" s="72">
        <f t="shared" si="0"/>
        <v>0.63433510638297874</v>
      </c>
      <c r="E7" s="103">
        <f t="shared" si="1"/>
        <v>140.96335697399527</v>
      </c>
    </row>
    <row r="8" spans="1:5" x14ac:dyDescent="0.35">
      <c r="A8" t="s">
        <v>38</v>
      </c>
      <c r="B8" s="103">
        <f>Administration!H6</f>
        <v>155935.81</v>
      </c>
      <c r="C8" s="103">
        <f t="shared" si="2"/>
        <v>8207.1478947368414</v>
      </c>
      <c r="D8" s="72">
        <f t="shared" si="0"/>
        <v>0.86631005555555551</v>
      </c>
      <c r="E8" s="103">
        <f t="shared" si="1"/>
        <v>192.51334567901233</v>
      </c>
    </row>
    <row r="9" spans="1:5" x14ac:dyDescent="0.35">
      <c r="A9" t="s">
        <v>39</v>
      </c>
      <c r="B9" s="103">
        <f>SUM(Other!E6:E8)</f>
        <v>30520.284444444445</v>
      </c>
      <c r="C9" s="103">
        <f t="shared" si="2"/>
        <v>1606.3307602339182</v>
      </c>
      <c r="D9" s="72">
        <f t="shared" si="0"/>
        <v>0.16955713580246914</v>
      </c>
      <c r="E9" s="103">
        <f t="shared" si="1"/>
        <v>37.679363511659808</v>
      </c>
    </row>
    <row r="10" spans="1:5" x14ac:dyDescent="0.35">
      <c r="A10" t="s">
        <v>40</v>
      </c>
      <c r="B10" s="103">
        <f>Other!E5</f>
        <v>22223.520000000004</v>
      </c>
      <c r="C10" s="103">
        <f t="shared" si="2"/>
        <v>1169.6589473684212</v>
      </c>
      <c r="D10" s="72">
        <f t="shared" si="0"/>
        <v>0.12346400000000002</v>
      </c>
      <c r="E10" s="103">
        <f t="shared" si="1"/>
        <v>27.436444444444451</v>
      </c>
    </row>
    <row r="11" spans="1:5" x14ac:dyDescent="0.35">
      <c r="A11" t="s">
        <v>41</v>
      </c>
      <c r="B11" s="103">
        <f>Other!E9</f>
        <v>210450</v>
      </c>
      <c r="C11" s="103">
        <f t="shared" si="2"/>
        <v>11076.315789473685</v>
      </c>
      <c r="D11" s="72">
        <f t="shared" si="0"/>
        <v>1.1691666666666667</v>
      </c>
      <c r="E11" s="103">
        <f t="shared" si="1"/>
        <v>259.81481481481484</v>
      </c>
    </row>
    <row r="12" spans="1:5" x14ac:dyDescent="0.35">
      <c r="D12" s="72"/>
      <c r="E12" s="103"/>
    </row>
    <row r="13" spans="1:5" s="10" customFormat="1" x14ac:dyDescent="0.35">
      <c r="A13" s="135" t="s">
        <v>42</v>
      </c>
      <c r="B13" s="136">
        <f>SUM(B3:B11)</f>
        <v>2299624.0280031953</v>
      </c>
      <c r="C13" s="136">
        <f t="shared" ref="C13:E13" si="3">SUM(C3:C11)</f>
        <v>121032.84357911556</v>
      </c>
      <c r="D13" s="137">
        <f>SUM(D3:D11)</f>
        <v>12.775689044462197</v>
      </c>
      <c r="E13" s="136">
        <f t="shared" si="3"/>
        <v>2839.0420098804884</v>
      </c>
    </row>
    <row r="14" spans="1:5" x14ac:dyDescent="0.35">
      <c r="A14" s="99"/>
      <c r="B14" s="114"/>
      <c r="C14" s="114"/>
      <c r="D14" s="115"/>
      <c r="E14" s="114"/>
    </row>
    <row r="15" spans="1:5" x14ac:dyDescent="0.35">
      <c r="C15" s="103"/>
    </row>
    <row r="16" spans="1:5" x14ac:dyDescent="0.35">
      <c r="A16" s="139" t="s">
        <v>43</v>
      </c>
      <c r="C16" s="118"/>
    </row>
    <row r="17" spans="1:5" x14ac:dyDescent="0.35">
      <c r="A17" t="s">
        <v>44</v>
      </c>
      <c r="B17" s="6">
        <f>'Bus Replacement'!B8</f>
        <v>19</v>
      </c>
      <c r="C17" s="99" t="s">
        <v>45</v>
      </c>
    </row>
    <row r="18" spans="1:5" x14ac:dyDescent="0.35">
      <c r="A18" t="s">
        <v>46</v>
      </c>
      <c r="B18" s="6">
        <f>SUM(Dashboard!B20:B21)</f>
        <v>810</v>
      </c>
    </row>
    <row r="19" spans="1:5" x14ac:dyDescent="0.35">
      <c r="A19" t="s">
        <v>47</v>
      </c>
      <c r="B19" s="6">
        <f>Dashboard!B18*2*Dashboard!B19</f>
        <v>180000</v>
      </c>
    </row>
    <row r="22" spans="1:5" x14ac:dyDescent="0.35">
      <c r="C22" s="90"/>
      <c r="D22" s="90"/>
      <c r="E22" s="118"/>
    </row>
    <row r="23" spans="1:5" x14ac:dyDescent="0.35">
      <c r="C23" s="90"/>
      <c r="D23" s="90"/>
      <c r="E23" s="118"/>
    </row>
  </sheetData>
  <sheetProtection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7F6FB-8A20-449B-B1DB-7383906AB240}">
  <sheetPr>
    <tabColor theme="9"/>
  </sheetPr>
  <dimension ref="A1:L9"/>
  <sheetViews>
    <sheetView showGridLines="0" zoomScaleNormal="100" workbookViewId="0">
      <selection activeCell="N7" sqref="N7"/>
    </sheetView>
  </sheetViews>
  <sheetFormatPr defaultRowHeight="14.5" x14ac:dyDescent="0.35"/>
  <cols>
    <col min="12" max="12" width="6.1796875" customWidth="1"/>
  </cols>
  <sheetData>
    <row r="1" spans="1:12" ht="21.5" thickBot="1" x14ac:dyDescent="0.55000000000000004">
      <c r="A1" s="141"/>
      <c r="B1" s="141"/>
      <c r="C1" s="141"/>
      <c r="D1" s="141"/>
      <c r="E1" s="141"/>
      <c r="F1" s="141"/>
    </row>
    <row r="2" spans="1:12" ht="21" x14ac:dyDescent="0.5">
      <c r="A2" s="148" t="s">
        <v>789</v>
      </c>
      <c r="B2" s="149"/>
      <c r="C2" s="149"/>
      <c r="D2" s="149"/>
      <c r="E2" s="149"/>
      <c r="F2" s="149"/>
      <c r="G2" s="142"/>
      <c r="H2" s="142"/>
      <c r="I2" s="142"/>
      <c r="J2" s="142"/>
      <c r="K2" s="142"/>
      <c r="L2" s="143"/>
    </row>
    <row r="3" spans="1:12" x14ac:dyDescent="0.35">
      <c r="A3" s="146"/>
      <c r="B3" s="144"/>
      <c r="C3" s="144"/>
      <c r="D3" s="144"/>
      <c r="E3" s="144"/>
      <c r="F3" s="144"/>
      <c r="G3" s="144"/>
      <c r="H3" s="144"/>
      <c r="I3" s="144"/>
      <c r="J3" s="144"/>
      <c r="K3" s="144"/>
      <c r="L3" s="145"/>
    </row>
    <row r="4" spans="1:12" ht="18.5" customHeight="1" x14ac:dyDescent="0.35">
      <c r="A4" s="150" t="s">
        <v>48</v>
      </c>
      <c r="B4" s="151"/>
      <c r="C4" s="151"/>
      <c r="D4" s="151"/>
      <c r="E4" s="151"/>
      <c r="F4" s="151"/>
      <c r="G4" s="151"/>
      <c r="H4" s="151"/>
      <c r="I4" s="151"/>
      <c r="J4" s="151"/>
      <c r="K4" s="151"/>
      <c r="L4" s="145"/>
    </row>
    <row r="5" spans="1:12" ht="18.5" customHeight="1" x14ac:dyDescent="0.35">
      <c r="A5" s="150" t="s">
        <v>49</v>
      </c>
      <c r="B5" s="151"/>
      <c r="C5" s="151"/>
      <c r="D5" s="151"/>
      <c r="E5" s="151"/>
      <c r="F5" s="151"/>
      <c r="G5" s="151"/>
      <c r="H5" s="151"/>
      <c r="I5" s="151"/>
      <c r="J5" s="151"/>
      <c r="K5" s="151"/>
      <c r="L5" s="145"/>
    </row>
    <row r="6" spans="1:12" ht="18.5" customHeight="1" x14ac:dyDescent="0.35">
      <c r="A6" s="150" t="s">
        <v>50</v>
      </c>
      <c r="B6" s="151"/>
      <c r="C6" s="151"/>
      <c r="D6" s="151"/>
      <c r="E6" s="151"/>
      <c r="F6" s="151"/>
      <c r="G6" s="151"/>
      <c r="H6" s="151"/>
      <c r="I6" s="151"/>
      <c r="J6" s="151"/>
      <c r="K6" s="151"/>
      <c r="L6" s="145"/>
    </row>
    <row r="7" spans="1:12" ht="18.5" customHeight="1" x14ac:dyDescent="0.35">
      <c r="A7" s="150" t="s">
        <v>51</v>
      </c>
      <c r="B7" s="151"/>
      <c r="C7" s="151"/>
      <c r="D7" s="151"/>
      <c r="E7" s="151"/>
      <c r="F7" s="151"/>
      <c r="G7" s="151"/>
      <c r="H7" s="151"/>
      <c r="I7" s="151"/>
      <c r="J7" s="151"/>
      <c r="K7" s="151"/>
      <c r="L7" s="145"/>
    </row>
    <row r="8" spans="1:12" ht="18.5" customHeight="1" x14ac:dyDescent="0.35">
      <c r="A8" s="150" t="s">
        <v>52</v>
      </c>
      <c r="B8" s="151"/>
      <c r="C8" s="151"/>
      <c r="D8" s="151"/>
      <c r="E8" s="151"/>
      <c r="F8" s="151"/>
      <c r="G8" s="151"/>
      <c r="H8" s="151"/>
      <c r="I8" s="151"/>
      <c r="J8" s="151"/>
      <c r="K8" s="151"/>
      <c r="L8" s="145"/>
    </row>
    <row r="9" spans="1:12" ht="16.5" customHeight="1" thickBot="1" x14ac:dyDescent="0.4">
      <c r="A9" s="152" t="s">
        <v>53</v>
      </c>
      <c r="B9" s="153"/>
      <c r="C9" s="153"/>
      <c r="D9" s="153"/>
      <c r="E9" s="153"/>
      <c r="F9" s="153"/>
      <c r="G9" s="153"/>
      <c r="H9" s="153"/>
      <c r="I9" s="153"/>
      <c r="J9" s="153"/>
      <c r="K9" s="153"/>
      <c r="L9" s="147"/>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838DB-9481-4310-B809-F1834735FEA5}">
  <dimension ref="A2:T23"/>
  <sheetViews>
    <sheetView showGridLines="0" zoomScale="85" zoomScaleNormal="85" workbookViewId="0">
      <selection activeCell="A2" sqref="A2"/>
    </sheetView>
  </sheetViews>
  <sheetFormatPr defaultColWidth="9.1796875" defaultRowHeight="14" x14ac:dyDescent="0.3"/>
  <cols>
    <col min="1" max="1" width="42.54296875" style="11" customWidth="1"/>
    <col min="2" max="2" width="26.453125" style="12" customWidth="1"/>
    <col min="3" max="3" width="25.453125" style="61" customWidth="1"/>
    <col min="4" max="4" width="25.453125" style="12" customWidth="1"/>
    <col min="5" max="5" width="7.81640625" style="12" customWidth="1"/>
    <col min="6" max="7" width="25.453125" style="12" customWidth="1"/>
    <col min="8" max="16384" width="9.1796875" style="11"/>
  </cols>
  <sheetData>
    <row r="2" spans="1:20" x14ac:dyDescent="0.3">
      <c r="A2" s="26" t="s">
        <v>54</v>
      </c>
      <c r="B2" s="24" t="s">
        <v>55</v>
      </c>
      <c r="C2" s="59" t="s">
        <v>56</v>
      </c>
      <c r="D2" s="24" t="s">
        <v>57</v>
      </c>
      <c r="E2" s="24"/>
      <c r="F2" s="24" t="s">
        <v>58</v>
      </c>
      <c r="G2" s="24" t="s">
        <v>59</v>
      </c>
      <c r="H2" s="24"/>
      <c r="I2" s="24"/>
      <c r="J2" s="24"/>
      <c r="K2" s="25"/>
      <c r="L2" s="24"/>
      <c r="M2" s="24"/>
      <c r="N2" s="24"/>
      <c r="O2" s="23"/>
      <c r="P2" s="24"/>
      <c r="Q2" s="24"/>
      <c r="R2" s="24"/>
      <c r="S2" s="24"/>
      <c r="T2" s="23"/>
    </row>
    <row r="3" spans="1:20" x14ac:dyDescent="0.3">
      <c r="A3" s="20" t="s">
        <v>60</v>
      </c>
      <c r="B3" s="62">
        <f>SUM(Dashboard!B11:B12)</f>
        <v>1</v>
      </c>
      <c r="C3" s="113">
        <v>100000</v>
      </c>
      <c r="D3" s="19">
        <v>6</v>
      </c>
      <c r="F3" s="18">
        <f>B3*C3</f>
        <v>100000</v>
      </c>
      <c r="G3" s="27">
        <f>F3/D3</f>
        <v>16666.666666666668</v>
      </c>
    </row>
    <row r="4" spans="1:20" x14ac:dyDescent="0.3">
      <c r="A4" s="20" t="s">
        <v>61</v>
      </c>
      <c r="B4" s="62">
        <f>Dashboard!B10</f>
        <v>15</v>
      </c>
      <c r="C4" s="113">
        <v>115000</v>
      </c>
      <c r="D4" s="19">
        <v>6</v>
      </c>
      <c r="F4" s="18">
        <f>B4*C4</f>
        <v>1725000</v>
      </c>
      <c r="G4" s="27">
        <f>F4/D4</f>
        <v>287500</v>
      </c>
    </row>
    <row r="5" spans="1:20" x14ac:dyDescent="0.3">
      <c r="A5" s="20" t="s">
        <v>62</v>
      </c>
      <c r="B5" s="11"/>
      <c r="C5" s="11"/>
      <c r="D5" s="11"/>
      <c r="E5" s="11"/>
      <c r="F5" s="11"/>
      <c r="G5" s="11"/>
    </row>
    <row r="6" spans="1:20" x14ac:dyDescent="0.3">
      <c r="A6" s="58" t="s">
        <v>60</v>
      </c>
      <c r="B6" s="107">
        <f>ROUNDUP(B3*0.1,0)</f>
        <v>1</v>
      </c>
      <c r="C6" s="52"/>
      <c r="D6" s="52"/>
      <c r="E6" s="52"/>
      <c r="F6" s="52"/>
      <c r="G6" s="52"/>
      <c r="H6" s="52"/>
    </row>
    <row r="7" spans="1:20" x14ac:dyDescent="0.3">
      <c r="A7" s="58" t="s">
        <v>63</v>
      </c>
      <c r="B7" s="107">
        <f>ROUNDUP(B4*0.1,0)</f>
        <v>2</v>
      </c>
      <c r="C7" s="52"/>
      <c r="D7" s="52"/>
      <c r="E7" s="52"/>
      <c r="F7" s="52"/>
      <c r="G7" s="52"/>
      <c r="H7" s="52"/>
    </row>
    <row r="8" spans="1:20" s="52" customFormat="1" x14ac:dyDescent="0.3">
      <c r="A8" s="22" t="s">
        <v>42</v>
      </c>
      <c r="B8" s="62">
        <f>SUM(B3:B7)</f>
        <v>19</v>
      </c>
    </row>
    <row r="9" spans="1:20" ht="39" x14ac:dyDescent="0.3">
      <c r="A9" s="20"/>
      <c r="B9" s="108" t="s">
        <v>64</v>
      </c>
      <c r="C9" s="60"/>
      <c r="D9" s="20"/>
      <c r="E9" s="20"/>
      <c r="F9" s="20"/>
      <c r="G9" s="20"/>
    </row>
    <row r="10" spans="1:20" x14ac:dyDescent="0.3">
      <c r="A10" s="22" t="s">
        <v>65</v>
      </c>
      <c r="B10" s="20"/>
      <c r="C10" s="60"/>
      <c r="D10" s="20"/>
      <c r="E10" s="20"/>
      <c r="F10" s="20"/>
      <c r="G10" s="20"/>
    </row>
    <row r="11" spans="1:20" x14ac:dyDescent="0.3">
      <c r="A11" s="20" t="s">
        <v>66</v>
      </c>
      <c r="B11" s="62">
        <f>SUM($B$3:$B$4)</f>
        <v>16</v>
      </c>
      <c r="C11" s="113">
        <v>500</v>
      </c>
      <c r="D11" s="19">
        <v>6</v>
      </c>
      <c r="F11" s="18">
        <f>B11*C11</f>
        <v>8000</v>
      </c>
      <c r="G11" s="27">
        <f t="shared" ref="G11" si="0">F11/D11</f>
        <v>1333.3333333333333</v>
      </c>
    </row>
    <row r="12" spans="1:20" x14ac:dyDescent="0.3">
      <c r="A12" s="20" t="s">
        <v>67</v>
      </c>
      <c r="B12" s="62">
        <f>SUM($B$3:$B$4)</f>
        <v>16</v>
      </c>
      <c r="C12" s="113">
        <v>1000</v>
      </c>
      <c r="D12" s="19">
        <v>6</v>
      </c>
      <c r="F12" s="18">
        <f t="shared" ref="F12:F14" si="1">B12*C12</f>
        <v>16000</v>
      </c>
      <c r="G12" s="27">
        <f>F12/D12</f>
        <v>2666.6666666666665</v>
      </c>
    </row>
    <row r="13" spans="1:20" x14ac:dyDescent="0.3">
      <c r="A13" s="21" t="s">
        <v>68</v>
      </c>
      <c r="B13" s="62">
        <f>Dashboard!B12</f>
        <v>1</v>
      </c>
      <c r="C13" s="113">
        <v>15000</v>
      </c>
      <c r="D13" s="19">
        <v>6</v>
      </c>
      <c r="F13" s="18">
        <f t="shared" si="1"/>
        <v>15000</v>
      </c>
      <c r="G13" s="27">
        <f t="shared" ref="G13:G16" si="2">F13/D13</f>
        <v>2500</v>
      </c>
    </row>
    <row r="14" spans="1:20" x14ac:dyDescent="0.3">
      <c r="A14" s="20" t="s">
        <v>69</v>
      </c>
      <c r="B14" s="62">
        <f>SUM($B$3:$B$4)</f>
        <v>16</v>
      </c>
      <c r="C14" s="113">
        <v>1500</v>
      </c>
      <c r="D14" s="19">
        <v>6</v>
      </c>
      <c r="F14" s="18">
        <f t="shared" si="1"/>
        <v>24000</v>
      </c>
      <c r="G14" s="27">
        <f t="shared" si="2"/>
        <v>4000</v>
      </c>
    </row>
    <row r="15" spans="1:20" x14ac:dyDescent="0.3">
      <c r="A15" s="20" t="s">
        <v>70</v>
      </c>
      <c r="B15" s="62">
        <f>SUM($B$3:$B$4)</f>
        <v>16</v>
      </c>
      <c r="C15" s="113">
        <f>500</f>
        <v>500</v>
      </c>
      <c r="D15" s="19">
        <v>6</v>
      </c>
      <c r="F15" s="18">
        <f>B15*C15</f>
        <v>8000</v>
      </c>
      <c r="G15" s="27">
        <f t="shared" si="2"/>
        <v>1333.3333333333333</v>
      </c>
    </row>
    <row r="16" spans="1:20" x14ac:dyDescent="0.3">
      <c r="A16" s="20" t="s">
        <v>71</v>
      </c>
      <c r="B16" s="62">
        <f>Dashboard!B16*SUM(Dashboard!B10:B12)</f>
        <v>0</v>
      </c>
      <c r="C16" s="113">
        <v>20000</v>
      </c>
      <c r="D16" s="19">
        <v>6</v>
      </c>
      <c r="F16" s="18">
        <f>B16*C16</f>
        <v>0</v>
      </c>
      <c r="G16" s="27">
        <f t="shared" si="2"/>
        <v>0</v>
      </c>
    </row>
    <row r="17" spans="1:7" x14ac:dyDescent="0.3">
      <c r="A17" s="20"/>
      <c r="C17" s="12"/>
      <c r="F17" s="18"/>
      <c r="G17" s="27"/>
    </row>
    <row r="18" spans="1:7" x14ac:dyDescent="0.3">
      <c r="E18" s="37" t="s">
        <v>42</v>
      </c>
      <c r="F18" s="51">
        <f>SUM(F3:F16)</f>
        <v>1896000</v>
      </c>
      <c r="G18" s="50">
        <f>SUM(G3:G16)</f>
        <v>316000</v>
      </c>
    </row>
    <row r="20" spans="1:7" s="12" customFormat="1" ht="12.5" x14ac:dyDescent="0.25">
      <c r="A20" s="31"/>
      <c r="B20" s="12" t="s">
        <v>2</v>
      </c>
      <c r="C20" s="61"/>
    </row>
    <row r="21" spans="1:7" s="12" customFormat="1" x14ac:dyDescent="0.3">
      <c r="A21" s="17"/>
      <c r="B21" s="12" t="s">
        <v>3</v>
      </c>
      <c r="C21" s="61"/>
    </row>
    <row r="22" spans="1:7" s="12" customFormat="1" x14ac:dyDescent="0.3">
      <c r="A22" s="15"/>
      <c r="B22" s="12" t="s">
        <v>4</v>
      </c>
      <c r="C22" s="61"/>
    </row>
    <row r="23" spans="1:7" s="12" customFormat="1" x14ac:dyDescent="0.3">
      <c r="A23" s="14"/>
      <c r="B23" s="12" t="s">
        <v>5</v>
      </c>
      <c r="C23" s="61"/>
    </row>
  </sheetData>
  <sheetProtection sheet="1" objects="1" scenarios="1"/>
  <protectedRanges>
    <protectedRange sqref="C3:D4 C11:D16" name="Range1"/>
  </protectedRange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CF65D-BDDA-4603-ABFC-90D0F1111EC4}">
  <dimension ref="A2:R30"/>
  <sheetViews>
    <sheetView showGridLines="0" zoomScale="85" zoomScaleNormal="85" workbookViewId="0">
      <selection activeCell="A3" sqref="A3"/>
    </sheetView>
  </sheetViews>
  <sheetFormatPr defaultColWidth="9.1796875" defaultRowHeight="12.5" x14ac:dyDescent="0.25"/>
  <cols>
    <col min="1" max="1" width="24.1796875" style="12" bestFit="1" customWidth="1"/>
    <col min="2" max="2" width="24.1796875" style="12" customWidth="1"/>
    <col min="3" max="4" width="18.81640625" style="12" customWidth="1"/>
    <col min="5" max="6" width="19.81640625" style="12" customWidth="1"/>
    <col min="7" max="11" width="18.81640625" style="12" customWidth="1"/>
    <col min="12" max="12" width="9.1796875" style="12" customWidth="1"/>
    <col min="13" max="15" width="14.1796875" style="12" customWidth="1"/>
    <col min="16" max="17" width="11.81640625" style="12" customWidth="1"/>
    <col min="18" max="18" width="9.1796875" style="12"/>
    <col min="19" max="19" width="10.1796875" style="12" bestFit="1" customWidth="1"/>
    <col min="20" max="16384" width="9.1796875" style="12"/>
  </cols>
  <sheetData>
    <row r="2" spans="1:18" s="44" customFormat="1" ht="39" x14ac:dyDescent="0.3">
      <c r="A2" s="43" t="s">
        <v>72</v>
      </c>
      <c r="C2" s="43" t="s">
        <v>73</v>
      </c>
      <c r="D2" s="43" t="s">
        <v>74</v>
      </c>
      <c r="E2" s="43" t="s">
        <v>75</v>
      </c>
      <c r="F2" s="43" t="s">
        <v>76</v>
      </c>
      <c r="G2" s="43" t="s">
        <v>77</v>
      </c>
      <c r="H2" s="43" t="s">
        <v>78</v>
      </c>
      <c r="I2" s="43" t="s">
        <v>79</v>
      </c>
      <c r="J2" s="43" t="s">
        <v>80</v>
      </c>
      <c r="K2" s="43" t="s">
        <v>59</v>
      </c>
      <c r="L2" s="43"/>
      <c r="M2" s="43"/>
      <c r="N2" s="43"/>
      <c r="O2" s="36"/>
    </row>
    <row r="3" spans="1:18" ht="13" x14ac:dyDescent="0.3">
      <c r="A3" s="76" t="str">
        <f>Dashboard!B3</f>
        <v>Alberta</v>
      </c>
      <c r="B3" s="37" t="s">
        <v>81</v>
      </c>
      <c r="C3" s="92">
        <f>SUM(Dashboard!B10:B12)</f>
        <v>16</v>
      </c>
      <c r="D3" s="19">
        <v>7.5</v>
      </c>
      <c r="E3" s="63">
        <f>Dashboard!B19*D3</f>
        <v>1350</v>
      </c>
      <c r="F3" s="105">
        <f>VLOOKUP(A3,'Wage Data'!$A:$E,5,FALSE)</f>
        <v>21.869999999999997</v>
      </c>
      <c r="G3" s="64">
        <f>F3*(1+Dashboard!$B$6)</f>
        <v>30.683609999999998</v>
      </c>
      <c r="H3" s="65">
        <v>0.2</v>
      </c>
      <c r="I3" s="70">
        <f>IF($E3=0,0,IF($E3*$G3&gt;$E$11,$F$11,(($E3*$G3)-$D$11)*$C$11))</f>
        <v>2066.7966057499998</v>
      </c>
      <c r="J3" s="70">
        <f>IF($E3*$G3&gt;$E$12,$F$12,($E3*$G3)*$C$12)</f>
        <v>654.48140130000002</v>
      </c>
      <c r="K3" s="106">
        <f>C3*(E3*G3*(1+H3)+(I3+J3))</f>
        <v>838859.61931279988</v>
      </c>
      <c r="L3" s="41"/>
      <c r="M3" s="38"/>
      <c r="O3" s="40"/>
      <c r="Q3" s="39"/>
      <c r="R3" s="39"/>
    </row>
    <row r="4" spans="1:18" ht="13" x14ac:dyDescent="0.3">
      <c r="B4" s="37" t="s">
        <v>82</v>
      </c>
      <c r="C4" s="92">
        <f>C3*10%</f>
        <v>1.6</v>
      </c>
      <c r="D4" s="45"/>
      <c r="E4" s="63">
        <f>E3*0.1</f>
        <v>135</v>
      </c>
      <c r="F4" s="105">
        <f>F3*(1-0.1)</f>
        <v>19.683</v>
      </c>
      <c r="G4" s="64">
        <f>F4*(1+Dashboard!$B$6)</f>
        <v>27.615248999999999</v>
      </c>
      <c r="H4" s="65">
        <v>0</v>
      </c>
      <c r="I4" s="70">
        <f>IF($E4=0,0,IF($E4*$G4&gt;$E$11,$F$11,(($E4*$G4)-$D$11)*$C$11))</f>
        <v>12.429194517499996</v>
      </c>
      <c r="J4" s="70">
        <f>IF($E4*$G4&gt;$E$12,$F$12,($E4*$G4)*$C$12)</f>
        <v>58.903326117000006</v>
      </c>
      <c r="K4" s="106">
        <f>C4*(E4*G4*(1+H4)+(I4+J4))</f>
        <v>6079.0258170152001</v>
      </c>
      <c r="L4" s="41"/>
      <c r="M4" s="38"/>
      <c r="O4" s="40"/>
      <c r="Q4" s="39"/>
      <c r="R4" s="39"/>
    </row>
    <row r="5" spans="1:18" s="44" customFormat="1" ht="26" x14ac:dyDescent="0.3">
      <c r="A5" s="45"/>
      <c r="B5" s="45" t="s">
        <v>83</v>
      </c>
      <c r="C5" s="93" t="s">
        <v>84</v>
      </c>
      <c r="D5" s="93" t="s">
        <v>85</v>
      </c>
      <c r="E5" s="45" t="s">
        <v>86</v>
      </c>
      <c r="F5" s="45" t="s">
        <v>87</v>
      </c>
      <c r="G5" s="45"/>
      <c r="H5" s="111"/>
      <c r="I5" s="46"/>
      <c r="J5" s="47" t="s">
        <v>88</v>
      </c>
      <c r="K5" s="106">
        <f>SUM(K3:K4)</f>
        <v>844938.64512981509</v>
      </c>
      <c r="L5" s="48"/>
      <c r="M5" s="48"/>
      <c r="O5" s="49"/>
    </row>
    <row r="6" spans="1:18" s="44" customFormat="1" ht="13" x14ac:dyDescent="0.3">
      <c r="A6" s="45"/>
      <c r="B6" s="45"/>
      <c r="C6" s="93"/>
      <c r="D6" s="93"/>
      <c r="E6" s="45"/>
      <c r="F6" s="45"/>
      <c r="G6" s="45"/>
      <c r="H6" s="112"/>
      <c r="I6" s="46"/>
      <c r="J6" s="47"/>
      <c r="K6" s="47"/>
      <c r="L6" s="48"/>
      <c r="M6" s="48"/>
      <c r="O6" s="49"/>
    </row>
    <row r="7" spans="1:18" s="44" customFormat="1" ht="13" x14ac:dyDescent="0.3">
      <c r="A7" s="45"/>
      <c r="B7" s="37" t="s">
        <v>89</v>
      </c>
      <c r="C7" s="92">
        <f>C3</f>
        <v>16</v>
      </c>
      <c r="D7" s="19">
        <v>6</v>
      </c>
      <c r="E7" s="63">
        <f>Dashboard!B19*D7</f>
        <v>1080</v>
      </c>
      <c r="F7" s="105">
        <f>VLOOKUP(A3,'Wage Data'!$A:$G,7,FALSE)</f>
        <v>15</v>
      </c>
      <c r="G7" s="64">
        <f>F7*(1+Dashboard!$B$6)</f>
        <v>21.045000000000002</v>
      </c>
      <c r="H7" s="65">
        <v>0.2</v>
      </c>
      <c r="I7" s="70">
        <f>IF($E7=0,0,IF($E7*$G7&gt;$E$11,$F$11,(($E7*$G7)-$D$11)*$C$11))</f>
        <v>1047.9587000000001</v>
      </c>
      <c r="J7" s="70">
        <f>IF($E7*$G7&gt;$E$12,$F$12,($E7*$G7)*$C$12)</f>
        <v>359.11188000000004</v>
      </c>
      <c r="K7" s="106">
        <f>C7*(E7*G7*(1+H7)+(I7+J7))</f>
        <v>458902.24928000005</v>
      </c>
      <c r="L7" s="48"/>
      <c r="M7" s="48"/>
      <c r="O7" s="49"/>
    </row>
    <row r="8" spans="1:18" ht="13" x14ac:dyDescent="0.3">
      <c r="J8" s="47" t="s">
        <v>42</v>
      </c>
      <c r="K8" s="106">
        <f>SUM(K5:K7)</f>
        <v>1303840.8944098151</v>
      </c>
    </row>
    <row r="9" spans="1:18" ht="13" x14ac:dyDescent="0.3">
      <c r="J9" s="47"/>
      <c r="K9" s="47"/>
    </row>
    <row r="10" spans="1:18" ht="26" x14ac:dyDescent="0.25">
      <c r="C10" s="34" t="s">
        <v>90</v>
      </c>
      <c r="D10" s="34" t="s">
        <v>91</v>
      </c>
      <c r="E10" s="34" t="s">
        <v>92</v>
      </c>
      <c r="F10" s="34" t="s">
        <v>93</v>
      </c>
    </row>
    <row r="11" spans="1:18" x14ac:dyDescent="0.25">
      <c r="A11" s="12" t="s">
        <v>79</v>
      </c>
      <c r="C11" s="66">
        <v>5.45E-2</v>
      </c>
      <c r="D11" s="67">
        <v>3500</v>
      </c>
      <c r="E11" s="67">
        <v>61600</v>
      </c>
      <c r="F11" s="68">
        <v>3166.45</v>
      </c>
    </row>
    <row r="12" spans="1:18" x14ac:dyDescent="0.25">
      <c r="A12" s="12" t="s">
        <v>80</v>
      </c>
      <c r="C12" s="69">
        <v>1.5800000000000002E-2</v>
      </c>
      <c r="E12" s="67">
        <v>56300</v>
      </c>
      <c r="F12" s="68">
        <v>1245.3599999999999</v>
      </c>
      <c r="J12" s="35"/>
    </row>
    <row r="13" spans="1:18" x14ac:dyDescent="0.25">
      <c r="A13" s="12" t="s">
        <v>94</v>
      </c>
      <c r="J13" s="61"/>
      <c r="K13" s="61"/>
    </row>
    <row r="14" spans="1:18" x14ac:dyDescent="0.25">
      <c r="A14" s="12" t="s">
        <v>95</v>
      </c>
      <c r="J14" s="61"/>
      <c r="K14" s="61"/>
    </row>
    <row r="15" spans="1:18" x14ac:dyDescent="0.25">
      <c r="A15" s="32"/>
      <c r="B15" s="32"/>
    </row>
    <row r="16" spans="1:18" ht="13" x14ac:dyDescent="0.3">
      <c r="D16" s="35"/>
      <c r="E16" s="35"/>
      <c r="F16" s="35"/>
      <c r="M16" s="36"/>
      <c r="N16" s="36"/>
    </row>
    <row r="17" spans="1:11" x14ac:dyDescent="0.25">
      <c r="A17" s="31"/>
      <c r="B17" s="12" t="s">
        <v>2</v>
      </c>
      <c r="C17" s="35"/>
    </row>
    <row r="18" spans="1:11" ht="13" x14ac:dyDescent="0.25">
      <c r="A18" s="16"/>
      <c r="B18" s="12" t="s">
        <v>3</v>
      </c>
      <c r="C18" s="34"/>
      <c r="F18" s="34"/>
    </row>
    <row r="19" spans="1:11" x14ac:dyDescent="0.25">
      <c r="A19" s="19"/>
      <c r="B19" s="12" t="s">
        <v>96</v>
      </c>
      <c r="C19" s="35"/>
      <c r="F19" s="33"/>
    </row>
    <row r="20" spans="1:11" x14ac:dyDescent="0.25">
      <c r="A20" s="13"/>
      <c r="B20" s="12" t="s">
        <v>5</v>
      </c>
      <c r="C20" s="35"/>
      <c r="F20" s="33"/>
    </row>
    <row r="23" spans="1:11" ht="13" x14ac:dyDescent="0.3">
      <c r="A23" s="28"/>
      <c r="B23" s="28"/>
    </row>
    <row r="29" spans="1:11" x14ac:dyDescent="0.25">
      <c r="K29" s="30"/>
    </row>
    <row r="30" spans="1:11" x14ac:dyDescent="0.25">
      <c r="K30" s="29"/>
    </row>
  </sheetData>
  <sheetProtection sheet="1" objects="1" scenarios="1"/>
  <protectedRanges>
    <protectedRange sqref="D3 H3:H4 D7 H7 C11:F12" name="Range1"/>
  </protectedRanges>
  <hyperlinks>
    <hyperlink ref="A13" r:id="rId1" xr:uid="{F63DE26C-4D5C-40F2-A50C-E356EDDD575F}"/>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148C4-3F5E-4285-ABF8-EA1323C887FB}">
  <dimension ref="A2:H18"/>
  <sheetViews>
    <sheetView showGridLines="0" zoomScale="85" zoomScaleNormal="85" workbookViewId="0">
      <selection activeCell="C4" sqref="C4"/>
    </sheetView>
  </sheetViews>
  <sheetFormatPr defaultRowHeight="14.5" x14ac:dyDescent="0.35"/>
  <cols>
    <col min="1" max="1" width="40.81640625" customWidth="1"/>
    <col min="2" max="2" width="26.81640625" bestFit="1" customWidth="1"/>
    <col min="3" max="3" width="32.81640625" bestFit="1" customWidth="1"/>
    <col min="4" max="8" width="20.81640625" customWidth="1"/>
  </cols>
  <sheetData>
    <row r="2" spans="1:8" ht="40.5" customHeight="1" x14ac:dyDescent="0.35">
      <c r="A2" s="36" t="s">
        <v>97</v>
      </c>
      <c r="B2" s="43" t="s">
        <v>98</v>
      </c>
      <c r="C2" s="43" t="s">
        <v>99</v>
      </c>
      <c r="D2" s="43" t="s">
        <v>77</v>
      </c>
      <c r="E2" s="43" t="s">
        <v>100</v>
      </c>
      <c r="F2" s="43" t="s">
        <v>79</v>
      </c>
      <c r="G2" s="43" t="s">
        <v>80</v>
      </c>
      <c r="H2" s="43" t="s">
        <v>59</v>
      </c>
    </row>
    <row r="3" spans="1:8" x14ac:dyDescent="0.35">
      <c r="A3" s="37" t="s">
        <v>101</v>
      </c>
      <c r="B3" s="62">
        <f>IF(SUM(Dashboard!$B$20:$B$21)&lt;100,0.25,IF(SUM(Dashboard!$B$20:$B$21)&lt;300,0.5,1))</f>
        <v>1</v>
      </c>
      <c r="C3" s="67">
        <v>90000</v>
      </c>
      <c r="D3" s="71">
        <f>C3*(1+Dashboard!$B$6)</f>
        <v>126270</v>
      </c>
      <c r="E3" s="42">
        <v>0.2</v>
      </c>
      <c r="F3" s="70">
        <f>IF(D3=0,0,IF(D3&gt;$D$8,$E$8,(D3-$C$8)*$B$8))</f>
        <v>3166.45</v>
      </c>
      <c r="G3" s="70">
        <f>IF(D3&gt;$D$9,$E$9,D3*$B$9)</f>
        <v>1245.3599999999999</v>
      </c>
      <c r="H3" s="106">
        <f>((D3*(1+E3))+F3+G3)*B3</f>
        <v>155935.81</v>
      </c>
    </row>
    <row r="4" spans="1:8" x14ac:dyDescent="0.35">
      <c r="A4" s="37" t="s">
        <v>102</v>
      </c>
      <c r="B4" s="62">
        <f>IF(SUM(Dashboard!$B$20:$B$21)&lt;1000,0,IF(SUM(Dashboard!$B$20:$B$21)&lt;1500,0.5,1))</f>
        <v>0</v>
      </c>
      <c r="C4" s="67">
        <v>40000</v>
      </c>
      <c r="D4" s="71">
        <f>C4*(1+Dashboard!$B$6)</f>
        <v>56120</v>
      </c>
      <c r="E4" s="42">
        <v>0.2</v>
      </c>
      <c r="F4" s="70">
        <f>IF(D4=0,0,IF(D4&gt;$D$8,$E$8,(D4-$C$8)*$B$8))</f>
        <v>2867.79</v>
      </c>
      <c r="G4" s="70">
        <f>IF(D4&gt;$D$9,$E$9,D4*$B$9)</f>
        <v>886.69600000000014</v>
      </c>
      <c r="H4" s="106">
        <f t="shared" ref="H4" si="0">((D4*(1+E4))+F4+G4)*B4</f>
        <v>0</v>
      </c>
    </row>
    <row r="5" spans="1:8" x14ac:dyDescent="0.35">
      <c r="A5" s="45"/>
      <c r="B5" s="45"/>
      <c r="C5" s="110"/>
      <c r="D5" s="45"/>
      <c r="E5" s="45"/>
      <c r="F5" s="46"/>
      <c r="G5" s="47"/>
      <c r="H5" s="91"/>
    </row>
    <row r="6" spans="1:8" x14ac:dyDescent="0.35">
      <c r="A6" s="12"/>
      <c r="B6" s="12"/>
      <c r="C6" s="12"/>
      <c r="D6" s="12"/>
      <c r="E6" s="12"/>
      <c r="F6" s="12"/>
      <c r="G6" s="47" t="s">
        <v>42</v>
      </c>
      <c r="H6" s="106">
        <f>SUM(H3:H4)</f>
        <v>155935.81</v>
      </c>
    </row>
    <row r="7" spans="1:8" ht="26" x14ac:dyDescent="0.35">
      <c r="A7" s="12"/>
      <c r="B7" s="34" t="s">
        <v>90</v>
      </c>
      <c r="C7" s="34" t="s">
        <v>91</v>
      </c>
      <c r="D7" s="34" t="s">
        <v>92</v>
      </c>
      <c r="E7" s="34" t="s">
        <v>93</v>
      </c>
      <c r="F7" s="12"/>
      <c r="G7" s="12"/>
      <c r="H7" s="12"/>
    </row>
    <row r="8" spans="1:8" x14ac:dyDescent="0.35">
      <c r="A8" s="12" t="s">
        <v>79</v>
      </c>
      <c r="B8" s="66">
        <v>5.45E-2</v>
      </c>
      <c r="C8" s="67">
        <v>3500</v>
      </c>
      <c r="D8" s="67">
        <v>61600</v>
      </c>
      <c r="E8" s="67">
        <v>3166.45</v>
      </c>
      <c r="F8" s="12"/>
      <c r="G8" s="12"/>
      <c r="H8" s="12"/>
    </row>
    <row r="9" spans="1:8" x14ac:dyDescent="0.35">
      <c r="A9" s="12" t="s">
        <v>80</v>
      </c>
      <c r="B9" s="69">
        <v>1.5800000000000002E-2</v>
      </c>
      <c r="C9" s="12"/>
      <c r="D9" s="67">
        <v>56300</v>
      </c>
      <c r="E9" s="67">
        <v>1245.3599999999999</v>
      </c>
      <c r="F9" s="12"/>
      <c r="G9" s="12"/>
      <c r="H9" s="12"/>
    </row>
    <row r="10" spans="1:8" x14ac:dyDescent="0.35">
      <c r="A10" s="12" t="s">
        <v>94</v>
      </c>
      <c r="B10" s="12"/>
      <c r="C10" s="12"/>
      <c r="D10" s="12"/>
      <c r="E10" s="12"/>
      <c r="F10" s="12"/>
      <c r="G10" s="12"/>
      <c r="H10" s="12"/>
    </row>
    <row r="11" spans="1:8" x14ac:dyDescent="0.35">
      <c r="A11" s="12" t="s">
        <v>95</v>
      </c>
      <c r="B11" s="12"/>
      <c r="C11" s="12"/>
      <c r="D11" s="12"/>
      <c r="E11" s="12"/>
      <c r="F11" s="12"/>
      <c r="G11" s="12"/>
      <c r="H11" s="12"/>
    </row>
    <row r="12" spans="1:8" x14ac:dyDescent="0.35">
      <c r="A12" s="12"/>
      <c r="B12" s="12"/>
      <c r="C12" s="12"/>
      <c r="D12" s="12"/>
      <c r="E12" s="12"/>
      <c r="F12" s="12"/>
      <c r="G12" s="12"/>
      <c r="H12" s="12"/>
    </row>
    <row r="13" spans="1:8" x14ac:dyDescent="0.35">
      <c r="A13" s="32"/>
      <c r="B13" s="12"/>
      <c r="C13" s="12"/>
      <c r="D13" s="178" t="s">
        <v>103</v>
      </c>
      <c r="E13" s="178"/>
      <c r="F13" s="178"/>
      <c r="G13" s="178"/>
      <c r="H13" s="12"/>
    </row>
    <row r="14" spans="1:8" x14ac:dyDescent="0.35">
      <c r="A14" s="12"/>
      <c r="B14" s="12"/>
      <c r="C14" s="94" t="s">
        <v>104</v>
      </c>
      <c r="D14" s="95" t="s">
        <v>105</v>
      </c>
      <c r="E14" s="95" t="s">
        <v>106</v>
      </c>
      <c r="F14" s="95" t="s">
        <v>107</v>
      </c>
      <c r="G14" s="95" t="s">
        <v>108</v>
      </c>
      <c r="H14" s="12" t="s">
        <v>109</v>
      </c>
    </row>
    <row r="15" spans="1:8" x14ac:dyDescent="0.35">
      <c r="A15" s="31"/>
      <c r="B15" s="12" t="s">
        <v>2</v>
      </c>
      <c r="C15" s="12" t="s">
        <v>101</v>
      </c>
      <c r="D15" s="97">
        <v>0.25</v>
      </c>
      <c r="E15" s="97">
        <v>0.5</v>
      </c>
      <c r="F15" s="97">
        <v>1</v>
      </c>
      <c r="G15" s="97">
        <v>1</v>
      </c>
      <c r="H15" s="97">
        <v>1</v>
      </c>
    </row>
    <row r="16" spans="1:8" x14ac:dyDescent="0.35">
      <c r="A16" s="16"/>
      <c r="B16" s="12" t="s">
        <v>3</v>
      </c>
      <c r="C16" s="12" t="s">
        <v>102</v>
      </c>
      <c r="D16" s="97">
        <v>0</v>
      </c>
      <c r="E16" s="97">
        <v>0</v>
      </c>
      <c r="F16" s="97">
        <v>0</v>
      </c>
      <c r="G16" s="97">
        <v>0.5</v>
      </c>
      <c r="H16" s="97">
        <v>1</v>
      </c>
    </row>
    <row r="17" spans="1:8" x14ac:dyDescent="0.35">
      <c r="A17" s="19"/>
      <c r="B17" s="12" t="s">
        <v>96</v>
      </c>
      <c r="C17" s="12"/>
      <c r="D17" s="96"/>
      <c r="E17" s="97"/>
      <c r="F17" s="97"/>
      <c r="G17" s="97"/>
      <c r="H17" s="12"/>
    </row>
    <row r="18" spans="1:8" x14ac:dyDescent="0.35">
      <c r="A18" s="13"/>
      <c r="B18" s="12" t="s">
        <v>5</v>
      </c>
      <c r="C18" s="12"/>
      <c r="D18" s="96"/>
      <c r="E18" s="97"/>
      <c r="F18" s="97"/>
      <c r="G18" s="97"/>
      <c r="H18" s="12"/>
    </row>
  </sheetData>
  <sheetProtection sheet="1" objects="1" scenarios="1"/>
  <protectedRanges>
    <protectedRange sqref="C3:C4 E3:E4 B8:E9" name="Range1"/>
  </protectedRanges>
  <mergeCells count="1">
    <mergeCell ref="D13:G13"/>
  </mergeCells>
  <hyperlinks>
    <hyperlink ref="A10" r:id="rId1" xr:uid="{27E37DC3-348A-421C-A723-A4509E44037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91D6A-F387-4FF9-8523-C4CAF89B8728}">
  <dimension ref="A2:F15"/>
  <sheetViews>
    <sheetView showGridLines="0" zoomScale="85" zoomScaleNormal="85" workbookViewId="0">
      <selection activeCell="B6" sqref="B6"/>
    </sheetView>
  </sheetViews>
  <sheetFormatPr defaultRowHeight="14.5" x14ac:dyDescent="0.35"/>
  <cols>
    <col min="1" max="1" width="25.81640625" style="10" customWidth="1"/>
    <col min="2" max="2" width="26.81640625" bestFit="1" customWidth="1"/>
    <col min="3" max="3" width="20.81640625" customWidth="1"/>
    <col min="4" max="4" width="19" customWidth="1"/>
    <col min="5" max="5" width="21.81640625" customWidth="1"/>
  </cols>
  <sheetData>
    <row r="2" spans="1:6" x14ac:dyDescent="0.35">
      <c r="A2" s="10" t="s">
        <v>72</v>
      </c>
      <c r="B2" s="80" t="str">
        <f>Dashboard!B3</f>
        <v>Alberta</v>
      </c>
    </row>
    <row r="3" spans="1:6" x14ac:dyDescent="0.35">
      <c r="A3" s="10" t="s">
        <v>110</v>
      </c>
      <c r="B3" s="57" t="s">
        <v>111</v>
      </c>
      <c r="C3" s="57" t="s">
        <v>112</v>
      </c>
      <c r="D3" s="57" t="s">
        <v>113</v>
      </c>
      <c r="E3" s="57" t="s">
        <v>114</v>
      </c>
    </row>
    <row r="4" spans="1:6" x14ac:dyDescent="0.35">
      <c r="A4" s="75" t="s">
        <v>19</v>
      </c>
      <c r="B4" s="121">
        <f>VLOOKUP($B$2,'Fuel Cost Index'!$A:$L,10,FALSE)</f>
        <v>0.4521276595744681</v>
      </c>
      <c r="C4" s="81">
        <f>B4*(1+Dashboard!$B$6)</f>
        <v>0.63433510638297874</v>
      </c>
      <c r="D4" s="82">
        <f>Dashboard!B14</f>
        <v>1</v>
      </c>
      <c r="E4" s="85">
        <f>C4*(D4*$B$7)</f>
        <v>114180.31914893618</v>
      </c>
    </row>
    <row r="5" spans="1:6" x14ac:dyDescent="0.35">
      <c r="A5" s="75" t="s">
        <v>20</v>
      </c>
      <c r="B5" s="121">
        <f>VLOOKUP($B$2,'Fuel Cost Index'!$A:$L,11,FALSE)</f>
        <v>0.49168420869504709</v>
      </c>
      <c r="C5" s="81">
        <f>B5*(1+Dashboard!$B$6)</f>
        <v>0.68983294479915103</v>
      </c>
      <c r="D5" s="82">
        <f>Dashboard!B15</f>
        <v>0</v>
      </c>
      <c r="E5" s="85">
        <f t="shared" ref="E5:E6" si="0">C5*(D5*$B$7)</f>
        <v>0</v>
      </c>
    </row>
    <row r="6" spans="1:6" x14ac:dyDescent="0.35">
      <c r="A6" s="75" t="s">
        <v>21</v>
      </c>
      <c r="B6" s="121">
        <f>VLOOKUP($B$2,'Fuel Cost Index'!$A:$L,12,FALSE)</f>
        <v>0.4896415060349486</v>
      </c>
      <c r="C6" s="81">
        <f>B6*(1+Dashboard!$B$6)</f>
        <v>0.68696703296703288</v>
      </c>
      <c r="D6" s="82">
        <f>Dashboard!B16</f>
        <v>0</v>
      </c>
      <c r="E6" s="85">
        <f t="shared" si="0"/>
        <v>0</v>
      </c>
    </row>
    <row r="7" spans="1:6" x14ac:dyDescent="0.35">
      <c r="A7" s="10" t="s">
        <v>115</v>
      </c>
      <c r="B7" s="79">
        <f>Dashboard!B18*2*Dashboard!B19</f>
        <v>180000</v>
      </c>
      <c r="E7" s="85"/>
    </row>
    <row r="8" spans="1:6" x14ac:dyDescent="0.35">
      <c r="D8" s="10" t="s">
        <v>42</v>
      </c>
      <c r="E8" s="85">
        <f>SUM(E4:E6)</f>
        <v>114180.31914893618</v>
      </c>
      <c r="F8" s="89"/>
    </row>
    <row r="12" spans="1:6" x14ac:dyDescent="0.35">
      <c r="A12" s="31"/>
      <c r="B12" s="12" t="s">
        <v>2</v>
      </c>
    </row>
    <row r="13" spans="1:6" x14ac:dyDescent="0.35">
      <c r="A13" s="16"/>
      <c r="B13" s="12" t="s">
        <v>3</v>
      </c>
    </row>
    <row r="14" spans="1:6" x14ac:dyDescent="0.35">
      <c r="A14" s="19"/>
      <c r="B14" s="12" t="s">
        <v>96</v>
      </c>
    </row>
    <row r="15" spans="1:6" x14ac:dyDescent="0.35">
      <c r="A15" s="84"/>
      <c r="B15" s="12" t="s">
        <v>5</v>
      </c>
    </row>
  </sheetData>
  <sheetProtection sheet="1" objects="1" scenarios="1"/>
  <protectedRanges>
    <protectedRange sqref="B4:B6" name="Range1"/>
  </protectedRange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98361-0E5C-4647-9674-C95FA6C61053}">
  <dimension ref="A2:E13"/>
  <sheetViews>
    <sheetView showGridLines="0" zoomScale="85" zoomScaleNormal="85" workbookViewId="0">
      <selection activeCell="A3" sqref="A3"/>
    </sheetView>
  </sheetViews>
  <sheetFormatPr defaultRowHeight="14.5" x14ac:dyDescent="0.35"/>
  <cols>
    <col min="1" max="1" width="24.1796875" customWidth="1"/>
    <col min="2" max="4" width="26.81640625" customWidth="1"/>
  </cols>
  <sheetData>
    <row r="2" spans="1:5" x14ac:dyDescent="0.35">
      <c r="B2" s="57" t="s">
        <v>116</v>
      </c>
      <c r="C2" s="57" t="s">
        <v>112</v>
      </c>
      <c r="D2" s="57" t="s">
        <v>114</v>
      </c>
    </row>
    <row r="3" spans="1:5" ht="29" x14ac:dyDescent="0.35">
      <c r="A3" s="1" t="s">
        <v>117</v>
      </c>
      <c r="B3" s="121">
        <v>0.57999999999999996</v>
      </c>
      <c r="C3" s="64">
        <f>B3*(1+Dashboard!$B$6)</f>
        <v>0.81373999999999991</v>
      </c>
      <c r="D3" s="85">
        <f>C3*B4</f>
        <v>146473.19999999998</v>
      </c>
    </row>
    <row r="4" spans="1:5" x14ac:dyDescent="0.35">
      <c r="A4" s="10" t="s">
        <v>115</v>
      </c>
      <c r="B4" s="79">
        <f>Dashboard!B18*2*Dashboard!B19</f>
        <v>180000</v>
      </c>
      <c r="E4" s="89"/>
    </row>
    <row r="5" spans="1:5" x14ac:dyDescent="0.35">
      <c r="A5" s="10"/>
      <c r="B5" s="10"/>
    </row>
    <row r="6" spans="1:5" x14ac:dyDescent="0.35">
      <c r="A6" s="10"/>
      <c r="B6" s="10"/>
      <c r="D6" s="119"/>
    </row>
    <row r="7" spans="1:5" x14ac:dyDescent="0.35">
      <c r="A7" s="10"/>
      <c r="B7" s="10"/>
      <c r="D7" s="119"/>
    </row>
    <row r="8" spans="1:5" x14ac:dyDescent="0.35">
      <c r="A8" s="10"/>
      <c r="B8" s="10"/>
    </row>
    <row r="10" spans="1:5" x14ac:dyDescent="0.35">
      <c r="A10" s="31"/>
      <c r="B10" s="12" t="s">
        <v>2</v>
      </c>
    </row>
    <row r="11" spans="1:5" x14ac:dyDescent="0.35">
      <c r="A11" s="16"/>
      <c r="B11" s="12" t="s">
        <v>3</v>
      </c>
    </row>
    <row r="12" spans="1:5" x14ac:dyDescent="0.35">
      <c r="A12" s="19"/>
      <c r="B12" s="12" t="s">
        <v>96</v>
      </c>
    </row>
    <row r="13" spans="1:5" x14ac:dyDescent="0.35">
      <c r="A13" s="84"/>
      <c r="B13" s="12" t="s">
        <v>5</v>
      </c>
    </row>
  </sheetData>
  <sheetProtection sheet="1" objects="1" scenarios="1"/>
  <protectedRanges>
    <protectedRange sqref="B3" name="Range1"/>
  </protectedRange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66F56CA0790245B4350D4AEC948415" ma:contentTypeVersion="10" ma:contentTypeDescription="Create a new document." ma:contentTypeScope="" ma:versionID="72ab6c42712e4f1140cffccc2e55284d">
  <xsd:schema xmlns:xsd="http://www.w3.org/2001/XMLSchema" xmlns:xs="http://www.w3.org/2001/XMLSchema" xmlns:p="http://schemas.microsoft.com/office/2006/metadata/properties" xmlns:ns2="5e67c46f-3e43-4941-846c-883781a40446" xmlns:ns3="6cc731f9-8e02-4881-bb7a-9c10ea1a727b" targetNamespace="http://schemas.microsoft.com/office/2006/metadata/properties" ma:root="true" ma:fieldsID="6878a289a32555d199aebc11473366fd" ns2:_="" ns3:_="">
    <xsd:import namespace="5e67c46f-3e43-4941-846c-883781a40446"/>
    <xsd:import namespace="6cc731f9-8e02-4881-bb7a-9c10ea1a727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67c46f-3e43-4941-846c-883781a404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c731f9-8e02-4881-bb7a-9c10ea1a727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45D2D8-470A-4BEE-AA73-1ECEB73DA3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67c46f-3e43-4941-846c-883781a40446"/>
    <ds:schemaRef ds:uri="6cc731f9-8e02-4881-bb7a-9c10ea1a72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C95E3B-0F46-4B3A-875D-A42781EF4935}">
  <ds:schemaRefs>
    <ds:schemaRef ds:uri="http://purl.org/dc/terms/"/>
    <ds:schemaRef ds:uri="6cc731f9-8e02-4881-bb7a-9c10ea1a727b"/>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5e67c46f-3e43-4941-846c-883781a40446"/>
    <ds:schemaRef ds:uri="http://www.w3.org/XML/1998/namespace"/>
  </ds:schemaRefs>
</ds:datastoreItem>
</file>

<file path=customXml/itemProps3.xml><?xml version="1.0" encoding="utf-8"?>
<ds:datastoreItem xmlns:ds="http://schemas.openxmlformats.org/officeDocument/2006/customXml" ds:itemID="{C2E65B0A-331D-4E56-A266-930C81EADC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7</vt:i4>
      </vt:variant>
    </vt:vector>
  </HeadingPairs>
  <TitlesOfParts>
    <vt:vector size="23" baseType="lpstr">
      <vt:lpstr>Instructions</vt:lpstr>
      <vt:lpstr>Dashboard</vt:lpstr>
      <vt:lpstr>Summary Results</vt:lpstr>
      <vt:lpstr>Calculations-&gt;&gt;</vt:lpstr>
      <vt:lpstr>Bus Replacement</vt:lpstr>
      <vt:lpstr>Bus Drivers-Monitors</vt:lpstr>
      <vt:lpstr>Administration</vt:lpstr>
      <vt:lpstr>Fuel</vt:lpstr>
      <vt:lpstr>Maintenance</vt:lpstr>
      <vt:lpstr>Other</vt:lpstr>
      <vt:lpstr>Inputs-&gt;&gt;</vt:lpstr>
      <vt:lpstr>First Nations</vt:lpstr>
      <vt:lpstr>Fuel Cost Index</vt:lpstr>
      <vt:lpstr>Wage Data</vt:lpstr>
      <vt:lpstr>Other Cost Data</vt:lpstr>
      <vt:lpstr>FN Remoteness</vt:lpstr>
      <vt:lpstr>Alberta</vt:lpstr>
      <vt:lpstr>Atlantic</vt:lpstr>
      <vt:lpstr>BC</vt:lpstr>
      <vt:lpstr>Manitoba</vt:lpstr>
      <vt:lpstr>Ontario</vt:lpstr>
      <vt:lpstr>Quebec</vt:lpstr>
      <vt:lpstr>Saskatchewan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 Gailits</dc:creator>
  <cp:keywords/>
  <dc:description/>
  <cp:lastModifiedBy>Khrystyna Orobets</cp:lastModifiedBy>
  <cp:revision/>
  <dcterms:created xsi:type="dcterms:W3CDTF">2021-11-09T17:39:21Z</dcterms:created>
  <dcterms:modified xsi:type="dcterms:W3CDTF">2022-01-13T15:46:41Z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0x0101003066F56CA0790245B4350D4AEC948415</vt:lpwstr>
  </property>
</Properties>
</file>